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harts/chartEx2.xml" ContentType="application/vnd.ms-office.chartex+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Ex3.xml" ContentType="application/vnd.ms-office.chartex+xml"/>
  <Override PartName="/xl/charts/style3.xml" ContentType="application/vnd.ms-office.chartstyle+xml"/>
  <Override PartName="/xl/charts/colors3.xml" ContentType="application/vnd.ms-office.chartcolorstyle+xml"/>
  <Override PartName="/xl/charts/chartEx4.xml" ContentType="application/vnd.ms-office.chartex+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1.xml" ContentType="application/vnd.openxmlformats-officedocument.drawingml.chart+xml"/>
  <Override PartName="/xl/charts/style5.xml" ContentType="application/vnd.ms-office.chartstyle+xml"/>
  <Override PartName="/xl/charts/colors5.xml" ContentType="application/vnd.ms-office.chartcolorstyle+xml"/>
  <Override PartName="/xl/charts/chart2.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7.xml" ContentType="application/vnd.ms-office.chartstyle+xml"/>
  <Override PartName="/xl/charts/colors7.xml" ContentType="application/vnd.ms-office.chartcolorstyle+xml"/>
  <Override PartName="/xl/charts/chart4.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trlProps/ctrlProp3.xml" ContentType="application/vnd.ms-excel.controlproperties+xml"/>
  <Override PartName="/xl/ctrlProps/ctrlProp4.xml" ContentType="application/vnd.ms-excel.controlproperties+xml"/>
  <Override PartName="/xl/charts/chart5.xml" ContentType="application/vnd.openxmlformats-officedocument.drawingml.chart+xml"/>
  <Override PartName="/xl/charts/style9.xml" ContentType="application/vnd.ms-office.chartstyle+xml"/>
  <Override PartName="/xl/charts/colors9.xml" ContentType="application/vnd.ms-office.chartcolorstyle+xml"/>
  <Override PartName="/xl/charts/chart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trlProps/ctrlProp5.xml" ContentType="application/vnd.ms-excel.controlproperties+xml"/>
  <Override PartName="/xl/ctrlProps/ctrlProp6.xml" ContentType="application/vnd.ms-excel.controlproperties+xml"/>
  <Override PartName="/xl/charts/chart7.xml" ContentType="application/vnd.openxmlformats-officedocument.drawingml.chart+xml"/>
  <Override PartName="/xl/charts/style11.xml" ContentType="application/vnd.ms-office.chartstyle+xml"/>
  <Override PartName="/xl/charts/colors11.xml" ContentType="application/vnd.ms-office.chartcolorstyle+xml"/>
  <Override PartName="/xl/charts/chart8.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7.xml" ContentType="application/vnd.openxmlformats-officedocument.drawing+xml"/>
  <Override PartName="/xl/ctrlProps/ctrlProp7.xml" ContentType="application/vnd.ms-excel.controlproperties+xml"/>
  <Override PartName="/xl/charts/chart9.xml" ContentType="application/vnd.openxmlformats-officedocument.drawingml.chart+xml"/>
  <Override PartName="/xl/charts/style13.xml" ContentType="application/vnd.ms-office.chartstyle+xml"/>
  <Override PartName="/xl/charts/colors13.xml" ContentType="application/vnd.ms-office.chartcolorstyle+xml"/>
  <Override PartName="/xl/charts/chart10.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8.xml" ContentType="application/vnd.openxmlformats-officedocument.drawing+xml"/>
  <Override PartName="/xl/ctrlProps/ctrlProp8.xml" ContentType="application/vnd.ms-excel.controlproperties+xml"/>
  <Override PartName="/xl/charts/chart11.xml" ContentType="application/vnd.openxmlformats-officedocument.drawingml.chart+xml"/>
  <Override PartName="/xl/charts/style15.xml" ContentType="application/vnd.ms-office.chartstyle+xml"/>
  <Override PartName="/xl/charts/colors15.xml" ContentType="application/vnd.ms-office.chartcolorstyle+xml"/>
  <Override PartName="/xl/charts/chart12.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9.xml" ContentType="application/vnd.openxmlformats-officedocument.drawing+xml"/>
  <Override PartName="/xl/ctrlProps/ctrlProp9.xml" ContentType="application/vnd.ms-excel.controlproperties+xml"/>
  <Override PartName="/xl/ctrlProps/ctrlProp10.xml" ContentType="application/vnd.ms-excel.controlproperties+xml"/>
  <Override PartName="/xl/charts/chart13.xml" ContentType="application/vnd.openxmlformats-officedocument.drawingml.chart+xml"/>
  <Override PartName="/xl/charts/style17.xml" ContentType="application/vnd.ms-office.chartstyle+xml"/>
  <Override PartName="/xl/charts/colors17.xml" ContentType="application/vnd.ms-office.chartcolorstyle+xml"/>
  <Override PartName="/xl/charts/chart14.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0.xml" ContentType="application/vnd.openxmlformats-officedocument.drawing+xml"/>
  <Override PartName="/xl/ctrlProps/ctrlProp11.xml" ContentType="application/vnd.ms-excel.controlproperties+xml"/>
  <Override PartName="/xl/ctrlProps/ctrlProp12.xml" ContentType="application/vnd.ms-excel.controlproperties+xml"/>
  <Override PartName="/xl/charts/chart15.xml" ContentType="application/vnd.openxmlformats-officedocument.drawingml.chart+xml"/>
  <Override PartName="/xl/charts/style19.xml" ContentType="application/vnd.ms-office.chartstyle+xml"/>
  <Override PartName="/xl/charts/colors19.xml" ContentType="application/vnd.ms-office.chartcolorstyle+xml"/>
  <Override PartName="/xl/charts/chart16.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1.xml" ContentType="application/vnd.openxmlformats-officedocument.drawing+xml"/>
  <Override PartName="/xl/charts/chart17.xml" ContentType="application/vnd.openxmlformats-officedocument.drawingml.chart+xml"/>
  <Override PartName="/xl/charts/style21.xml" ContentType="application/vnd.ms-office.chartstyle+xml"/>
  <Override PartName="/xl/charts/colors21.xml" ContentType="application/vnd.ms-office.chartcolorstyle+xml"/>
  <Override PartName="/xl/charts/chart18.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harts/chart19.xml" ContentType="application/vnd.openxmlformats-officedocument.drawingml.chart+xml"/>
  <Override PartName="/xl/charts/style23.xml" ContentType="application/vnd.ms-office.chartstyle+xml"/>
  <Override PartName="/xl/charts/colors23.xml" ContentType="application/vnd.ms-office.chartcolorstyle+xml"/>
  <Override PartName="/xl/charts/chart20.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13.xml" ContentType="application/vnd.openxmlformats-officedocument.drawing+xml"/>
  <Override PartName="/xl/ctrlProps/ctrlProp16.xml" ContentType="application/vnd.ms-excel.controlproperties+xml"/>
  <Override PartName="/xl/ctrlProps/ctrlProp17.xml" ContentType="application/vnd.ms-excel.controlproperties+xml"/>
  <Override PartName="/xl/charts/chart21.xml" ContentType="application/vnd.openxmlformats-officedocument.drawingml.chart+xml"/>
  <Override PartName="/xl/charts/style25.xml" ContentType="application/vnd.ms-office.chartstyle+xml"/>
  <Override PartName="/xl/charts/colors25.xml" ContentType="application/vnd.ms-office.chartcolorstyle+xml"/>
  <Override PartName="/xl/charts/chart22.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14.xml" ContentType="application/vnd.openxmlformats-officedocument.drawing+xml"/>
  <Override PartName="/xl/charts/chart23.xml" ContentType="application/vnd.openxmlformats-officedocument.drawingml.chart+xml"/>
  <Override PartName="/xl/charts/style27.xml" ContentType="application/vnd.ms-office.chartstyle+xml"/>
  <Override PartName="/xl/charts/colors27.xml" ContentType="application/vnd.ms-office.chartcolorstyle+xml"/>
  <Override PartName="/xl/charts/chart24.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15.xml" ContentType="application/vnd.openxmlformats-officedocument.drawing+xml"/>
  <Override PartName="/xl/ctrlProps/ctrlProp18.xml" ContentType="application/vnd.ms-excel.controlproperties+xml"/>
  <Override PartName="/xl/charts/chart25.xml" ContentType="application/vnd.openxmlformats-officedocument.drawingml.chart+xml"/>
  <Override PartName="/xl/charts/style29.xml" ContentType="application/vnd.ms-office.chartstyle+xml"/>
  <Override PartName="/xl/charts/colors29.xml" ContentType="application/vnd.ms-office.chartcolorstyle+xml"/>
  <Override PartName="/xl/charts/chart26.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16.xml" ContentType="application/vnd.openxmlformats-officedocument.drawing+xml"/>
  <Override PartName="/xl/ctrlProps/ctrlProp19.xml" ContentType="application/vnd.ms-excel.controlproperties+xml"/>
  <Override PartName="/xl/charts/chart27.xml" ContentType="application/vnd.openxmlformats-officedocument.drawingml.chart+xml"/>
  <Override PartName="/xl/charts/style31.xml" ContentType="application/vnd.ms-office.chartstyle+xml"/>
  <Override PartName="/xl/charts/colors31.xml" ContentType="application/vnd.ms-office.chartcolorstyle+xml"/>
  <Override PartName="/xl/charts/chart28.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17.xml" ContentType="application/vnd.openxmlformats-officedocument.drawing+xml"/>
  <Override PartName="/xl/charts/chart29.xml" ContentType="application/vnd.openxmlformats-officedocument.drawingml.chart+xml"/>
  <Override PartName="/xl/charts/style33.xml" ContentType="application/vnd.ms-office.chartstyle+xml"/>
  <Override PartName="/xl/charts/colors33.xml" ContentType="application/vnd.ms-office.chartcolorstyle+xml"/>
  <Override PartName="/xl/charts/chart30.xml" ContentType="application/vnd.openxmlformats-officedocument.drawingml.chart+xml"/>
  <Override PartName="/xl/charts/style34.xml" ContentType="application/vnd.ms-office.chartstyle+xml"/>
  <Override PartName="/xl/charts/colors3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SAGEFS01\Departments\Our Documents\College Editorial\Research Methods\1. Active Projects\Pollock\Excel Companion to Political Analysis 1e\Digital Resources\Excel Companion Workbooks\"/>
    </mc:Choice>
  </mc:AlternateContent>
  <xr:revisionPtr revIDLastSave="0" documentId="13_ncr:1_{4FF2AEB4-20B8-4C2A-A7DE-11E0E34C4603}" xr6:coauthVersionLast="47" xr6:coauthVersionMax="47" xr10:uidLastSave="{00000000-0000-0000-0000-000000000000}"/>
  <bookViews>
    <workbookView xWindow="-28920" yWindow="-75" windowWidth="29040" windowHeight="15840" tabRatio="791" xr2:uid="{04A3CA8F-5D41-4282-8C47-C12AD1174FD3}"/>
  </bookViews>
  <sheets>
    <sheet name="Cover Page" sheetId="3" r:id="rId1"/>
    <sheet name="Simulated Proportions" sheetId="17" r:id="rId2"/>
    <sheet name="Simulated Means" sheetId="18" r:id="rId3"/>
    <sheet name="Simulated SD" sheetId="19" r:id="rId4"/>
    <sheet name="Sampling Dist Proportion" sheetId="20" r:id="rId5"/>
    <sheet name="Sampling Dist Mean" sheetId="21" r:id="rId6"/>
    <sheet name="Beta" sheetId="4" r:id="rId7"/>
    <sheet name="Binomial" sheetId="16" r:id="rId8"/>
    <sheet name="Chi-Square" sheetId="5" r:id="rId9"/>
    <sheet name="Exponential" sheetId="6" r:id="rId10"/>
    <sheet name="F" sheetId="7" r:id="rId11"/>
    <sheet name="Gamma" sheetId="8" r:id="rId12"/>
    <sheet name="Lognormal" sheetId="10" r:id="rId13"/>
    <sheet name="Hypergeometric" sheetId="9" r:id="rId14"/>
    <sheet name="Neg. Binomial" sheetId="11" r:id="rId15"/>
    <sheet name="Normal" sheetId="12" r:id="rId16"/>
    <sheet name="Poisson" sheetId="2" r:id="rId17"/>
    <sheet name="Student's T" sheetId="13" r:id="rId18"/>
    <sheet name="Weibull" sheetId="1" r:id="rId19"/>
  </sheets>
  <definedNames>
    <definedName name="_xlchart.v1.0" hidden="1">'Simulated Proportions'!$G$4:$DB$4</definedName>
    <definedName name="_xlchart.v1.1" hidden="1">'Simulated Proportions'!$G$5:$DB$5</definedName>
    <definedName name="_xlchart.v1.2" hidden="1">'Simulated Means'!$G$4</definedName>
    <definedName name="_xlchart.v1.3" hidden="1">'Simulated Means'!$H$4:$DB$4</definedName>
    <definedName name="_xlchart.v1.4" hidden="1">'Simulated Means'!$G$5</definedName>
    <definedName name="_xlchart.v1.5" hidden="1">'Simulated Means'!$H$5:$DB$5</definedName>
    <definedName name="alpha" localSheetId="6">Beta!$G$4</definedName>
    <definedName name="alpha" localSheetId="11">Gamma!$I$4</definedName>
    <definedName name="beta" localSheetId="6">Beta!$G$5</definedName>
    <definedName name="beta" localSheetId="11">Gamma!$I$5</definedName>
    <definedName name="binomial_cdf_values" localSheetId="7">OFFSET(Binomial!$X$4,0,0,Binomial!$G$4+1,1)</definedName>
    <definedName name="binomial_pdf_values" localSheetId="7">OFFSET(Binomial!$W$4,0,0,Binomial!$G$4+1,1)</definedName>
    <definedName name="binomial_x_values" localSheetId="7">OFFSET(Binomial!$V$4,0,0,Binomial!$G$4+1,1)</definedName>
    <definedName name="CDF" localSheetId="4">'Sampling Dist Proportion'!$S$4:$S$104</definedName>
    <definedName name="CDF">'Sampling Dist Mean'!$U$5:$U$105</definedName>
    <definedName name="CDF_exp" localSheetId="9">OFFSET(Exponential!$U$5,0,0,Exponential!$W$3+1,1)</definedName>
    <definedName name="CDF_negbinom" localSheetId="14">OFFSET('Neg. Binomial'!$Y$5,0,0,'Neg. Binomial'!$X$3+1,1)</definedName>
    <definedName name="CDF_poisson" localSheetId="16">OFFSET(Poisson!$X$5,0,0,Poisson!$AB$5+1,1)</definedName>
    <definedName name="df" localSheetId="17">'Student''s T'!$I$4</definedName>
    <definedName name="df_denom" localSheetId="10">F!$I$5</definedName>
    <definedName name="df_denom" localSheetId="15">Normal!#REF!</definedName>
    <definedName name="df_num" localSheetId="10">F!$I$4</definedName>
    <definedName name="df_num" localSheetId="15">Normal!#REF!</definedName>
    <definedName name="hypgeo_cdf" localSheetId="13">OFFSET(Hypergeometric!$V$5,0,0,Hypergeometric!$U$3+1,1)</definedName>
    <definedName name="hypgeo_pdf" localSheetId="13">OFFSET(Hypergeometric!$U$5,0,0,Hypergeometric!$U$3+1,1)</definedName>
    <definedName name="mean" localSheetId="15">Normal!$G$4:$H$4</definedName>
    <definedName name="mean" localSheetId="5">'Sampling Dist Mean'!$D$27</definedName>
    <definedName name="mean" localSheetId="4">'Sampling Dist Proportion'!$D$27</definedName>
    <definedName name="n" localSheetId="5">'Sampling Dist Mean'!$E$6</definedName>
    <definedName name="n" localSheetId="4">'Sampling Dist Proportion'!$E$5</definedName>
    <definedName name="P" localSheetId="4">'Sampling Dist Proportion'!$E$4</definedName>
    <definedName name="PDF_exp" localSheetId="9">OFFSET(Exponential!$W$5,0,0,Exponential!$W$3+1,1)</definedName>
    <definedName name="PDF_negbinom" localSheetId="14">OFFSET('Neg. Binomial'!$X$5,0,0,'Neg. Binomial'!$X$3+1,1)</definedName>
    <definedName name="PDF_poisson" localSheetId="16">OFFSET(Poisson!$W$5,0,0,Poisson!$AB$5+1,1)</definedName>
    <definedName name="pop_SD">'Sampling Dist Mean'!$E$5</definedName>
    <definedName name="probability_s" localSheetId="7">Binomial!$G$5</definedName>
    <definedName name="rate" localSheetId="16">Poisson!$I$4</definedName>
    <definedName name="sd" localSheetId="15">Normal!$G$5:$H$5</definedName>
    <definedName name="sd" localSheetId="5">'Sampling Dist Mean'!$D$28</definedName>
    <definedName name="sd" localSheetId="4">'Sampling Dist Proportion'!$D$28</definedName>
    <definedName name="solver_adj" localSheetId="18" hidden="1">Weibull!$K$5:$L$5</definedName>
    <definedName name="solver_cvg" localSheetId="18" hidden="1">0.0001</definedName>
    <definedName name="solver_drv" localSheetId="18" hidden="1">1</definedName>
    <definedName name="solver_eng" localSheetId="18" hidden="1">1</definedName>
    <definedName name="solver_est" localSheetId="18" hidden="1">1</definedName>
    <definedName name="solver_itr" localSheetId="18" hidden="1">2147483647</definedName>
    <definedName name="solver_lhs1" localSheetId="18" hidden="1">Weibull!$K$5</definedName>
    <definedName name="solver_lhs2" localSheetId="18" hidden="1">Weibull!$K$5</definedName>
    <definedName name="solver_lhs3" localSheetId="18" hidden="1">Weibull!$K$6</definedName>
    <definedName name="solver_lhs4" localSheetId="18" hidden="1">Weibull!$K$6</definedName>
    <definedName name="solver_mip" localSheetId="18" hidden="1">2147483647</definedName>
    <definedName name="solver_mni" localSheetId="18" hidden="1">30</definedName>
    <definedName name="solver_mrt" localSheetId="18" hidden="1">0.075</definedName>
    <definedName name="solver_msl" localSheetId="18" hidden="1">1</definedName>
    <definedName name="solver_neg" localSheetId="18" hidden="1">2</definedName>
    <definedName name="solver_nod" localSheetId="18" hidden="1">2147483647</definedName>
    <definedName name="solver_num" localSheetId="18" hidden="1">4</definedName>
    <definedName name="solver_nwt" localSheetId="18" hidden="1">1</definedName>
    <definedName name="solver_opt" localSheetId="18" hidden="1">Weibull!$S$31</definedName>
    <definedName name="solver_pre" localSheetId="18" hidden="1">0.000001</definedName>
    <definedName name="solver_rbv" localSheetId="18" hidden="1">1</definedName>
    <definedName name="solver_rel1" localSheetId="18" hidden="1">1</definedName>
    <definedName name="solver_rel2" localSheetId="18" hidden="1">3</definedName>
    <definedName name="solver_rel3" localSheetId="18" hidden="1">1</definedName>
    <definedName name="solver_rel4" localSheetId="18" hidden="1">3</definedName>
    <definedName name="solver_rhs1" localSheetId="18" hidden="1">100</definedName>
    <definedName name="solver_rhs2" localSheetId="18" hidden="1">0.01</definedName>
    <definedName name="solver_rhs3" localSheetId="18" hidden="1">100</definedName>
    <definedName name="solver_rhs4" localSheetId="18" hidden="1">0.01</definedName>
    <definedName name="solver_rlx" localSheetId="18" hidden="1">2</definedName>
    <definedName name="solver_rsd" localSheetId="18" hidden="1">0</definedName>
    <definedName name="solver_scl" localSheetId="18" hidden="1">1</definedName>
    <definedName name="solver_sho" localSheetId="18" hidden="1">2</definedName>
    <definedName name="solver_ssz" localSheetId="18" hidden="1">100</definedName>
    <definedName name="solver_tim" localSheetId="18" hidden="1">2147483647</definedName>
    <definedName name="solver_tol" localSheetId="18" hidden="1">0.01</definedName>
    <definedName name="solver_typ" localSheetId="18" hidden="1">1</definedName>
    <definedName name="solver_val" localSheetId="18" hidden="1">0</definedName>
    <definedName name="solver_ver" localSheetId="18" hidden="1">3</definedName>
    <definedName name="trials" localSheetId="7">Binomial!$G$4</definedName>
    <definedName name="X" localSheetId="5">'Sampling Dist Mean'!$E$4</definedName>
    <definedName name="x_axis_values" localSheetId="9">OFFSET(Exponential!$V$5,0,0,Exponential!$W$3+1,1)</definedName>
    <definedName name="x_axis_values" localSheetId="13">OFFSET(Hypergeometric!$T$5,0,0,Hypergeometric!$U$3+1,1)</definedName>
    <definedName name="x_axis_values" localSheetId="14">OFFSET('Neg. Binomial'!$W$5,0,0,'Neg. Binomial'!$X$3+1,1)</definedName>
    <definedName name="x_axis_values" localSheetId="16">OFFSET(Poisson!$V$5,0,0,Poisson!$AB$5+1,1)</definedName>
    <definedName name="x_values" localSheetId="5">'Sampling Dist Mean'!$S$5:$S$105</definedName>
    <definedName name="x_values" localSheetId="4">'Sampling Dist Proportion'!$Q$4:$Q$104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3" l="1"/>
  <c r="F11" i="12"/>
  <c r="F12" i="12"/>
  <c r="F13" i="12"/>
  <c r="F14" i="12"/>
  <c r="F15" i="12"/>
  <c r="F10" i="12"/>
  <c r="E11" i="12"/>
  <c r="E12" i="12"/>
  <c r="E13" i="12"/>
  <c r="E14" i="12"/>
  <c r="E15" i="12"/>
  <c r="E10" i="12"/>
  <c r="C8" i="12"/>
  <c r="E8" i="7"/>
  <c r="J8" i="1"/>
  <c r="M3" i="12"/>
  <c r="L3" i="9"/>
  <c r="L3" i="7"/>
  <c r="M3" i="13"/>
  <c r="M3" i="2"/>
  <c r="K8" i="11"/>
  <c r="M3" i="10"/>
  <c r="M3" i="8"/>
  <c r="M3" i="6"/>
  <c r="L3" i="5"/>
  <c r="J3" i="16"/>
  <c r="J3" i="4"/>
  <c r="I4" i="6"/>
  <c r="U719" i="6" s="1"/>
  <c r="X113" i="12"/>
  <c r="Y113" i="12" s="1"/>
  <c r="X4" i="12"/>
  <c r="Y4" i="12" s="1"/>
  <c r="X5" i="12"/>
  <c r="Y5" i="12" s="1"/>
  <c r="X6" i="12"/>
  <c r="Y6" i="12" s="1"/>
  <c r="X7" i="12"/>
  <c r="Y7" i="12" s="1"/>
  <c r="X8" i="12"/>
  <c r="Y8" i="12" s="1"/>
  <c r="X9" i="12"/>
  <c r="Y9" i="12" s="1"/>
  <c r="X10" i="12"/>
  <c r="Y10" i="12" s="1"/>
  <c r="X11" i="12"/>
  <c r="Y11" i="12" s="1"/>
  <c r="X12" i="12"/>
  <c r="Y12" i="12" s="1"/>
  <c r="X13" i="12"/>
  <c r="Y13" i="12" s="1"/>
  <c r="X14" i="12"/>
  <c r="Y14" i="12" s="1"/>
  <c r="X15" i="12"/>
  <c r="Y15" i="12" s="1"/>
  <c r="X16" i="12"/>
  <c r="Y16" i="12" s="1"/>
  <c r="X17" i="12"/>
  <c r="Y17" i="12" s="1"/>
  <c r="X18" i="12"/>
  <c r="Y18" i="12" s="1"/>
  <c r="X19" i="12"/>
  <c r="Y19" i="12" s="1"/>
  <c r="X20" i="12"/>
  <c r="Y20" i="12" s="1"/>
  <c r="X21" i="12"/>
  <c r="Y21" i="12" s="1"/>
  <c r="X22" i="12"/>
  <c r="Y22" i="12" s="1"/>
  <c r="X23" i="12"/>
  <c r="Y23" i="12" s="1"/>
  <c r="X24" i="12"/>
  <c r="Y24" i="12" s="1"/>
  <c r="X25" i="12"/>
  <c r="Y25" i="12" s="1"/>
  <c r="X26" i="12"/>
  <c r="Y26" i="12" s="1"/>
  <c r="X27" i="12"/>
  <c r="Y27" i="12" s="1"/>
  <c r="X28" i="12"/>
  <c r="Y28" i="12" s="1"/>
  <c r="X29" i="12"/>
  <c r="Y29" i="12" s="1"/>
  <c r="X30" i="12"/>
  <c r="Y30" i="12" s="1"/>
  <c r="X31" i="12"/>
  <c r="Y31" i="12" s="1"/>
  <c r="X32" i="12"/>
  <c r="Y32" i="12" s="1"/>
  <c r="X33" i="12"/>
  <c r="Y33" i="12" s="1"/>
  <c r="X34" i="12"/>
  <c r="Y34" i="12" s="1"/>
  <c r="X35" i="12"/>
  <c r="Y35" i="12" s="1"/>
  <c r="X36" i="12"/>
  <c r="Y36" i="12" s="1"/>
  <c r="X37" i="12"/>
  <c r="Y37" i="12" s="1"/>
  <c r="X38" i="12"/>
  <c r="Y38" i="12" s="1"/>
  <c r="X39" i="12"/>
  <c r="Y39" i="12" s="1"/>
  <c r="X40" i="12"/>
  <c r="Y40" i="12" s="1"/>
  <c r="X41" i="12"/>
  <c r="Y41" i="12" s="1"/>
  <c r="X42" i="12"/>
  <c r="Y42" i="12" s="1"/>
  <c r="X43" i="12"/>
  <c r="Y43" i="12" s="1"/>
  <c r="X44" i="12"/>
  <c r="Y44" i="12" s="1"/>
  <c r="X45" i="12"/>
  <c r="Y45" i="12" s="1"/>
  <c r="X46" i="12"/>
  <c r="Y46" i="12" s="1"/>
  <c r="X47" i="12"/>
  <c r="Y47" i="12" s="1"/>
  <c r="X48" i="12"/>
  <c r="Y48" i="12" s="1"/>
  <c r="X49" i="12"/>
  <c r="Y49" i="12" s="1"/>
  <c r="X50" i="12"/>
  <c r="Y50" i="12" s="1"/>
  <c r="X51" i="12"/>
  <c r="Y51" i="12" s="1"/>
  <c r="X52" i="12"/>
  <c r="Y52" i="12" s="1"/>
  <c r="X53" i="12"/>
  <c r="Y53" i="12" s="1"/>
  <c r="X54" i="12"/>
  <c r="Y54" i="12" s="1"/>
  <c r="X55" i="12"/>
  <c r="Y55" i="12" s="1"/>
  <c r="X56" i="12"/>
  <c r="Y56" i="12" s="1"/>
  <c r="X57" i="12"/>
  <c r="Y57" i="12" s="1"/>
  <c r="X58" i="12"/>
  <c r="Y58" i="12" s="1"/>
  <c r="X59" i="12"/>
  <c r="Y59" i="12" s="1"/>
  <c r="X60" i="12"/>
  <c r="Y60" i="12" s="1"/>
  <c r="X61" i="12"/>
  <c r="Y61" i="12" s="1"/>
  <c r="X62" i="12"/>
  <c r="Y62" i="12" s="1"/>
  <c r="X63" i="12"/>
  <c r="Y63" i="12" s="1"/>
  <c r="X64" i="12"/>
  <c r="Y64" i="12" s="1"/>
  <c r="X65" i="12"/>
  <c r="Y65" i="12" s="1"/>
  <c r="X66" i="12"/>
  <c r="Y66" i="12" s="1"/>
  <c r="X67" i="12"/>
  <c r="Y67" i="12" s="1"/>
  <c r="X68" i="12"/>
  <c r="Y68" i="12" s="1"/>
  <c r="X69" i="12"/>
  <c r="Y69" i="12" s="1"/>
  <c r="X70" i="12"/>
  <c r="Y70" i="12" s="1"/>
  <c r="X71" i="12"/>
  <c r="Y71" i="12" s="1"/>
  <c r="X72" i="12"/>
  <c r="Y72" i="12" s="1"/>
  <c r="X73" i="12"/>
  <c r="Y73" i="12" s="1"/>
  <c r="X74" i="12"/>
  <c r="Y74" i="12" s="1"/>
  <c r="X75" i="12"/>
  <c r="Y75" i="12" s="1"/>
  <c r="X76" i="12"/>
  <c r="Y76" i="12" s="1"/>
  <c r="X77" i="12"/>
  <c r="Y77" i="12" s="1"/>
  <c r="X78" i="12"/>
  <c r="Y78" i="12" s="1"/>
  <c r="X79" i="12"/>
  <c r="Y79" i="12" s="1"/>
  <c r="X80" i="12"/>
  <c r="Y80" i="12" s="1"/>
  <c r="X81" i="12"/>
  <c r="Y81" i="12" s="1"/>
  <c r="X82" i="12"/>
  <c r="Y82" i="12" s="1"/>
  <c r="X83" i="12"/>
  <c r="Y83" i="12" s="1"/>
  <c r="X84" i="12"/>
  <c r="Y84" i="12" s="1"/>
  <c r="X85" i="12"/>
  <c r="Y85" i="12" s="1"/>
  <c r="X86" i="12"/>
  <c r="Y86" i="12" s="1"/>
  <c r="X87" i="12"/>
  <c r="Y87" i="12" s="1"/>
  <c r="X88" i="12"/>
  <c r="Y88" i="12" s="1"/>
  <c r="X89" i="12"/>
  <c r="Y89" i="12" s="1"/>
  <c r="X90" i="12"/>
  <c r="Y90" i="12" s="1"/>
  <c r="X91" i="12"/>
  <c r="Y91" i="12" s="1"/>
  <c r="X92" i="12"/>
  <c r="Y92" i="12" s="1"/>
  <c r="X93" i="12"/>
  <c r="Y93" i="12" s="1"/>
  <c r="X94" i="12"/>
  <c r="Y94" i="12" s="1"/>
  <c r="X95" i="12"/>
  <c r="Y95" i="12" s="1"/>
  <c r="X96" i="12"/>
  <c r="Y96" i="12" s="1"/>
  <c r="X97" i="12"/>
  <c r="Y97" i="12" s="1"/>
  <c r="X98" i="12"/>
  <c r="Y98" i="12" s="1"/>
  <c r="X99" i="12"/>
  <c r="Y99" i="12" s="1"/>
  <c r="X100" i="12"/>
  <c r="Y100" i="12" s="1"/>
  <c r="X101" i="12"/>
  <c r="Y101" i="12" s="1"/>
  <c r="X102" i="12"/>
  <c r="Y102" i="12" s="1"/>
  <c r="X103" i="12"/>
  <c r="Y103" i="12" s="1"/>
  <c r="X104" i="12"/>
  <c r="Y104" i="12" s="1"/>
  <c r="X105" i="12"/>
  <c r="Y105" i="12" s="1"/>
  <c r="X106" i="12"/>
  <c r="Y106" i="12" s="1"/>
  <c r="X107" i="12"/>
  <c r="Y107" i="12" s="1"/>
  <c r="X108" i="12"/>
  <c r="Y108" i="12" s="1"/>
  <c r="X109" i="12"/>
  <c r="Y109" i="12" s="1"/>
  <c r="X110" i="12"/>
  <c r="Y110" i="12" s="1"/>
  <c r="X111" i="12"/>
  <c r="Y111" i="12" s="1"/>
  <c r="X112" i="12"/>
  <c r="Y112" i="12" s="1"/>
  <c r="W5" i="11"/>
  <c r="I5" i="11"/>
  <c r="U6" i="8"/>
  <c r="V6" i="8" s="1"/>
  <c r="U7" i="8"/>
  <c r="V7" i="8" s="1"/>
  <c r="U8" i="8"/>
  <c r="V8" i="8" s="1"/>
  <c r="U9" i="8"/>
  <c r="V9" i="8" s="1"/>
  <c r="U10" i="8"/>
  <c r="V10" i="8" s="1"/>
  <c r="U11" i="8"/>
  <c r="V11" i="8" s="1"/>
  <c r="U12" i="8"/>
  <c r="V12" i="8" s="1"/>
  <c r="U13" i="8"/>
  <c r="V13" i="8" s="1"/>
  <c r="U14" i="8"/>
  <c r="V14" i="8" s="1"/>
  <c r="U15" i="8"/>
  <c r="V15" i="8" s="1"/>
  <c r="U16" i="8"/>
  <c r="V16" i="8" s="1"/>
  <c r="U17" i="8"/>
  <c r="V17" i="8" s="1"/>
  <c r="U18" i="8"/>
  <c r="V18" i="8" s="1"/>
  <c r="U19" i="8"/>
  <c r="V19" i="8" s="1"/>
  <c r="U20" i="8"/>
  <c r="V20" i="8" s="1"/>
  <c r="U21" i="8"/>
  <c r="V21" i="8" s="1"/>
  <c r="U22" i="8"/>
  <c r="V22" i="8" s="1"/>
  <c r="U23" i="8"/>
  <c r="V23" i="8" s="1"/>
  <c r="U24" i="8"/>
  <c r="V24" i="8" s="1"/>
  <c r="U25" i="8"/>
  <c r="V25" i="8" s="1"/>
  <c r="U26" i="8"/>
  <c r="V26" i="8" s="1"/>
  <c r="U27" i="8"/>
  <c r="V27" i="8" s="1"/>
  <c r="U28" i="8"/>
  <c r="V28" i="8" s="1"/>
  <c r="U29" i="8"/>
  <c r="V29" i="8" s="1"/>
  <c r="U30" i="8"/>
  <c r="V30" i="8" s="1"/>
  <c r="U31" i="8"/>
  <c r="V31" i="8" s="1"/>
  <c r="U32" i="8"/>
  <c r="V32" i="8" s="1"/>
  <c r="U33" i="8"/>
  <c r="V33" i="8" s="1"/>
  <c r="U34" i="8"/>
  <c r="V34" i="8" s="1"/>
  <c r="U35" i="8"/>
  <c r="V35" i="8" s="1"/>
  <c r="U36" i="8"/>
  <c r="V36" i="8" s="1"/>
  <c r="U37" i="8"/>
  <c r="V37" i="8" s="1"/>
  <c r="U38" i="8"/>
  <c r="V38" i="8" s="1"/>
  <c r="U39" i="8"/>
  <c r="V39" i="8" s="1"/>
  <c r="U40" i="8"/>
  <c r="V40" i="8" s="1"/>
  <c r="U41" i="8"/>
  <c r="V41" i="8" s="1"/>
  <c r="U42" i="8"/>
  <c r="V42" i="8" s="1"/>
  <c r="U43" i="8"/>
  <c r="V43" i="8" s="1"/>
  <c r="U44" i="8"/>
  <c r="V44" i="8" s="1"/>
  <c r="U45" i="8"/>
  <c r="V45" i="8" s="1"/>
  <c r="U46" i="8"/>
  <c r="V46" i="8" s="1"/>
  <c r="U47" i="8"/>
  <c r="V47" i="8" s="1"/>
  <c r="U48" i="8"/>
  <c r="V48" i="8" s="1"/>
  <c r="U49" i="8"/>
  <c r="V49" i="8" s="1"/>
  <c r="U50" i="8"/>
  <c r="V50" i="8" s="1"/>
  <c r="U51" i="8"/>
  <c r="V51" i="8" s="1"/>
  <c r="U52" i="8"/>
  <c r="V52" i="8" s="1"/>
  <c r="U53" i="8"/>
  <c r="V53" i="8" s="1"/>
  <c r="U54" i="8"/>
  <c r="V54" i="8" s="1"/>
  <c r="U55" i="8"/>
  <c r="V55" i="8" s="1"/>
  <c r="U56" i="8"/>
  <c r="V56" i="8" s="1"/>
  <c r="U57" i="8"/>
  <c r="V57" i="8" s="1"/>
  <c r="U58" i="8"/>
  <c r="V58" i="8" s="1"/>
  <c r="U59" i="8"/>
  <c r="V59" i="8" s="1"/>
  <c r="U60" i="8"/>
  <c r="V60" i="8" s="1"/>
  <c r="U61" i="8"/>
  <c r="V61" i="8" s="1"/>
  <c r="U62" i="8"/>
  <c r="V62" i="8" s="1"/>
  <c r="U63" i="8"/>
  <c r="V63" i="8" s="1"/>
  <c r="U64" i="8"/>
  <c r="V64" i="8" s="1"/>
  <c r="U65" i="8"/>
  <c r="V65" i="8" s="1"/>
  <c r="U66" i="8"/>
  <c r="V66" i="8" s="1"/>
  <c r="U67" i="8"/>
  <c r="V67" i="8" s="1"/>
  <c r="U68" i="8"/>
  <c r="V68" i="8" s="1"/>
  <c r="U69" i="8"/>
  <c r="V69" i="8" s="1"/>
  <c r="U70" i="8"/>
  <c r="V70" i="8" s="1"/>
  <c r="U71" i="8"/>
  <c r="V71" i="8" s="1"/>
  <c r="U72" i="8"/>
  <c r="V72" i="8" s="1"/>
  <c r="U73" i="8"/>
  <c r="V73" i="8" s="1"/>
  <c r="U74" i="8"/>
  <c r="V74" i="8" s="1"/>
  <c r="U75" i="8"/>
  <c r="V75" i="8" s="1"/>
  <c r="U76" i="8"/>
  <c r="V76" i="8" s="1"/>
  <c r="U77" i="8"/>
  <c r="V77" i="8" s="1"/>
  <c r="U78" i="8"/>
  <c r="V78" i="8" s="1"/>
  <c r="U79" i="8"/>
  <c r="V79" i="8" s="1"/>
  <c r="U80" i="8"/>
  <c r="V80" i="8" s="1"/>
  <c r="U81" i="8"/>
  <c r="V81" i="8" s="1"/>
  <c r="U82" i="8"/>
  <c r="V82" i="8" s="1"/>
  <c r="U83" i="8"/>
  <c r="V83" i="8" s="1"/>
  <c r="U84" i="8"/>
  <c r="V84" i="8" s="1"/>
  <c r="U85" i="8"/>
  <c r="V85" i="8" s="1"/>
  <c r="U86" i="8"/>
  <c r="V86" i="8" s="1"/>
  <c r="U87" i="8"/>
  <c r="V87" i="8" s="1"/>
  <c r="U88" i="8"/>
  <c r="V88" i="8" s="1"/>
  <c r="U89" i="8"/>
  <c r="V89" i="8" s="1"/>
  <c r="U90" i="8"/>
  <c r="V90" i="8" s="1"/>
  <c r="U91" i="8"/>
  <c r="V91" i="8" s="1"/>
  <c r="U92" i="8"/>
  <c r="V92" i="8" s="1"/>
  <c r="U93" i="8"/>
  <c r="V93" i="8" s="1"/>
  <c r="U94" i="8"/>
  <c r="V94" i="8" s="1"/>
  <c r="U95" i="8"/>
  <c r="V95" i="8" s="1"/>
  <c r="U96" i="8"/>
  <c r="V96" i="8" s="1"/>
  <c r="U97" i="8"/>
  <c r="V97" i="8" s="1"/>
  <c r="U98" i="8"/>
  <c r="V98" i="8" s="1"/>
  <c r="U99" i="8"/>
  <c r="V99" i="8" s="1"/>
  <c r="U100" i="8"/>
  <c r="V100" i="8" s="1"/>
  <c r="U101" i="8"/>
  <c r="V101" i="8" s="1"/>
  <c r="U102" i="8"/>
  <c r="V102" i="8" s="1"/>
  <c r="U103" i="8"/>
  <c r="V103" i="8" s="1"/>
  <c r="U104" i="8"/>
  <c r="V104" i="8" s="1"/>
  <c r="U105" i="8"/>
  <c r="V105" i="8" s="1"/>
  <c r="U106" i="8"/>
  <c r="V106" i="8" s="1"/>
  <c r="U107" i="8"/>
  <c r="V107" i="8" s="1"/>
  <c r="U108" i="8"/>
  <c r="V108" i="8" s="1"/>
  <c r="U109" i="8"/>
  <c r="V109" i="8" s="1"/>
  <c r="U110" i="8"/>
  <c r="V110" i="8" s="1"/>
  <c r="U111" i="8"/>
  <c r="V111" i="8" s="1"/>
  <c r="U112" i="8"/>
  <c r="V112" i="8" s="1"/>
  <c r="U113" i="8"/>
  <c r="V113" i="8" s="1"/>
  <c r="U114" i="8"/>
  <c r="V114" i="8" s="1"/>
  <c r="U115" i="8"/>
  <c r="V115" i="8" s="1"/>
  <c r="U116" i="8"/>
  <c r="V116" i="8" s="1"/>
  <c r="U117" i="8"/>
  <c r="V117" i="8" s="1"/>
  <c r="U118" i="8"/>
  <c r="V118" i="8" s="1"/>
  <c r="U119" i="8"/>
  <c r="V119" i="8" s="1"/>
  <c r="U120" i="8"/>
  <c r="V120" i="8" s="1"/>
  <c r="U121" i="8"/>
  <c r="V121" i="8" s="1"/>
  <c r="U122" i="8"/>
  <c r="V122" i="8" s="1"/>
  <c r="U5" i="8"/>
  <c r="V5" i="8" s="1"/>
  <c r="W123" i="7"/>
  <c r="X123" i="7" s="1"/>
  <c r="W7" i="7"/>
  <c r="X7" i="7" s="1"/>
  <c r="W8" i="7"/>
  <c r="X8" i="7" s="1"/>
  <c r="W9" i="7"/>
  <c r="X9" i="7" s="1"/>
  <c r="W10" i="7"/>
  <c r="X10" i="7" s="1"/>
  <c r="W11" i="7"/>
  <c r="X11" i="7" s="1"/>
  <c r="W12" i="7"/>
  <c r="X12" i="7" s="1"/>
  <c r="W13" i="7"/>
  <c r="X13" i="7" s="1"/>
  <c r="W14" i="7"/>
  <c r="X14" i="7" s="1"/>
  <c r="W6" i="7"/>
  <c r="X6" i="7" s="1"/>
  <c r="W16" i="7"/>
  <c r="X16" i="7" s="1"/>
  <c r="W17" i="7"/>
  <c r="X17" i="7" s="1"/>
  <c r="W18" i="7"/>
  <c r="X18" i="7" s="1"/>
  <c r="W19" i="7"/>
  <c r="X19" i="7" s="1"/>
  <c r="W20" i="7"/>
  <c r="X20" i="7" s="1"/>
  <c r="W21" i="7"/>
  <c r="X21" i="7" s="1"/>
  <c r="W22" i="7"/>
  <c r="X22" i="7" s="1"/>
  <c r="W23" i="7"/>
  <c r="X23" i="7" s="1"/>
  <c r="W15" i="7"/>
  <c r="X15" i="7" s="1"/>
  <c r="W25" i="7"/>
  <c r="X25" i="7" s="1"/>
  <c r="W26" i="7"/>
  <c r="X26" i="7" s="1"/>
  <c r="W27" i="7"/>
  <c r="X27" i="7" s="1"/>
  <c r="W28" i="7"/>
  <c r="X28" i="7" s="1"/>
  <c r="W29" i="7"/>
  <c r="X29" i="7" s="1"/>
  <c r="W30" i="7"/>
  <c r="X30" i="7" s="1"/>
  <c r="W31" i="7"/>
  <c r="X31" i="7" s="1"/>
  <c r="W32" i="7"/>
  <c r="X32" i="7" s="1"/>
  <c r="W33" i="7"/>
  <c r="X33" i="7" s="1"/>
  <c r="W34" i="7"/>
  <c r="X34" i="7" s="1"/>
  <c r="W35" i="7"/>
  <c r="X35" i="7" s="1"/>
  <c r="W36" i="7"/>
  <c r="X36" i="7" s="1"/>
  <c r="W37" i="7"/>
  <c r="X37" i="7" s="1"/>
  <c r="W38" i="7"/>
  <c r="X38" i="7" s="1"/>
  <c r="W39" i="7"/>
  <c r="X39" i="7" s="1"/>
  <c r="W40" i="7"/>
  <c r="X40" i="7" s="1"/>
  <c r="W41" i="7"/>
  <c r="X41" i="7" s="1"/>
  <c r="W42" i="7"/>
  <c r="X42" i="7" s="1"/>
  <c r="W43" i="7"/>
  <c r="X43" i="7" s="1"/>
  <c r="W44" i="7"/>
  <c r="X44" i="7" s="1"/>
  <c r="W45" i="7"/>
  <c r="X45" i="7" s="1"/>
  <c r="W46" i="7"/>
  <c r="X46" i="7" s="1"/>
  <c r="W47" i="7"/>
  <c r="X47" i="7" s="1"/>
  <c r="W48" i="7"/>
  <c r="X48" i="7" s="1"/>
  <c r="W49" i="7"/>
  <c r="X49" i="7" s="1"/>
  <c r="W50" i="7"/>
  <c r="X50" i="7" s="1"/>
  <c r="W51" i="7"/>
  <c r="X51" i="7" s="1"/>
  <c r="W52" i="7"/>
  <c r="X52" i="7" s="1"/>
  <c r="W53" i="7"/>
  <c r="X53" i="7" s="1"/>
  <c r="W54" i="7"/>
  <c r="X54" i="7" s="1"/>
  <c r="W55" i="7"/>
  <c r="X55" i="7" s="1"/>
  <c r="W56" i="7"/>
  <c r="X56" i="7" s="1"/>
  <c r="W57" i="7"/>
  <c r="X57" i="7" s="1"/>
  <c r="W58" i="7"/>
  <c r="X58" i="7" s="1"/>
  <c r="W59" i="7"/>
  <c r="X59" i="7" s="1"/>
  <c r="W60" i="7"/>
  <c r="X60" i="7" s="1"/>
  <c r="W61" i="7"/>
  <c r="X61" i="7" s="1"/>
  <c r="W62" i="7"/>
  <c r="X62" i="7" s="1"/>
  <c r="W63" i="7"/>
  <c r="X63" i="7" s="1"/>
  <c r="W64" i="7"/>
  <c r="X64" i="7" s="1"/>
  <c r="W65" i="7"/>
  <c r="X65" i="7" s="1"/>
  <c r="W66" i="7"/>
  <c r="X66" i="7" s="1"/>
  <c r="W67" i="7"/>
  <c r="X67" i="7" s="1"/>
  <c r="W68" i="7"/>
  <c r="X68" i="7" s="1"/>
  <c r="W69" i="7"/>
  <c r="X69" i="7" s="1"/>
  <c r="W70" i="7"/>
  <c r="X70" i="7" s="1"/>
  <c r="W71" i="7"/>
  <c r="X71" i="7" s="1"/>
  <c r="W72" i="7"/>
  <c r="X72" i="7" s="1"/>
  <c r="W73" i="7"/>
  <c r="X73" i="7" s="1"/>
  <c r="W74" i="7"/>
  <c r="X74" i="7" s="1"/>
  <c r="W75" i="7"/>
  <c r="X75" i="7" s="1"/>
  <c r="W76" i="7"/>
  <c r="X76" i="7" s="1"/>
  <c r="W77" i="7"/>
  <c r="X77" i="7" s="1"/>
  <c r="W78" i="7"/>
  <c r="X78" i="7" s="1"/>
  <c r="W79" i="7"/>
  <c r="X79" i="7" s="1"/>
  <c r="W80" i="7"/>
  <c r="X80" i="7" s="1"/>
  <c r="W81" i="7"/>
  <c r="X81" i="7" s="1"/>
  <c r="W82" i="7"/>
  <c r="X82" i="7" s="1"/>
  <c r="W83" i="7"/>
  <c r="X83" i="7" s="1"/>
  <c r="W84" i="7"/>
  <c r="X84" i="7" s="1"/>
  <c r="W85" i="7"/>
  <c r="X85" i="7" s="1"/>
  <c r="W86" i="7"/>
  <c r="X86" i="7" s="1"/>
  <c r="W87" i="7"/>
  <c r="X87" i="7" s="1"/>
  <c r="W88" i="7"/>
  <c r="X88" i="7" s="1"/>
  <c r="W89" i="7"/>
  <c r="X89" i="7" s="1"/>
  <c r="W90" i="7"/>
  <c r="X90" i="7" s="1"/>
  <c r="W91" i="7"/>
  <c r="X91" i="7" s="1"/>
  <c r="W92" i="7"/>
  <c r="X92" i="7" s="1"/>
  <c r="W93" i="7"/>
  <c r="X93" i="7" s="1"/>
  <c r="W94" i="7"/>
  <c r="X94" i="7" s="1"/>
  <c r="W95" i="7"/>
  <c r="X95" i="7" s="1"/>
  <c r="W96" i="7"/>
  <c r="X96" i="7" s="1"/>
  <c r="W97" i="7"/>
  <c r="X97" i="7" s="1"/>
  <c r="W98" i="7"/>
  <c r="X98" i="7" s="1"/>
  <c r="W99" i="7"/>
  <c r="X99" i="7" s="1"/>
  <c r="W100" i="7"/>
  <c r="X100" i="7" s="1"/>
  <c r="W101" i="7"/>
  <c r="X101" i="7" s="1"/>
  <c r="W102" i="7"/>
  <c r="X102" i="7" s="1"/>
  <c r="W103" i="7"/>
  <c r="X103" i="7" s="1"/>
  <c r="W104" i="7"/>
  <c r="X104" i="7" s="1"/>
  <c r="W105" i="7"/>
  <c r="X105" i="7" s="1"/>
  <c r="W106" i="7"/>
  <c r="X106" i="7" s="1"/>
  <c r="W107" i="7"/>
  <c r="X107" i="7" s="1"/>
  <c r="W108" i="7"/>
  <c r="X108" i="7" s="1"/>
  <c r="W109" i="7"/>
  <c r="X109" i="7" s="1"/>
  <c r="W110" i="7"/>
  <c r="X110" i="7" s="1"/>
  <c r="W111" i="7"/>
  <c r="X111" i="7" s="1"/>
  <c r="W112" i="7"/>
  <c r="X112" i="7" s="1"/>
  <c r="W113" i="7"/>
  <c r="X113" i="7" s="1"/>
  <c r="W114" i="7"/>
  <c r="X114" i="7" s="1"/>
  <c r="W115" i="7"/>
  <c r="X115" i="7" s="1"/>
  <c r="W116" i="7"/>
  <c r="X116" i="7" s="1"/>
  <c r="W117" i="7"/>
  <c r="X117" i="7" s="1"/>
  <c r="W118" i="7"/>
  <c r="X118" i="7" s="1"/>
  <c r="W119" i="7"/>
  <c r="X119" i="7" s="1"/>
  <c r="W120" i="7"/>
  <c r="X120" i="7" s="1"/>
  <c r="W121" i="7"/>
  <c r="X121" i="7" s="1"/>
  <c r="W122" i="7"/>
  <c r="X122" i="7" s="1"/>
  <c r="W24" i="7"/>
  <c r="X24" i="7" s="1"/>
  <c r="T6" i="5"/>
  <c r="U6" i="5" s="1"/>
  <c r="T7" i="5"/>
  <c r="U7" i="5" s="1"/>
  <c r="T8" i="5"/>
  <c r="U8" i="5" s="1"/>
  <c r="T9" i="5"/>
  <c r="U9" i="5" s="1"/>
  <c r="T10" i="5"/>
  <c r="U10" i="5" s="1"/>
  <c r="T11" i="5"/>
  <c r="U11" i="5" s="1"/>
  <c r="T12" i="5"/>
  <c r="U12" i="5" s="1"/>
  <c r="T13" i="5"/>
  <c r="U13" i="5" s="1"/>
  <c r="T5" i="5"/>
  <c r="U5" i="5" s="1"/>
  <c r="T122" i="5"/>
  <c r="U122" i="5" s="1"/>
  <c r="T15" i="5"/>
  <c r="U15" i="5" s="1"/>
  <c r="T16" i="5"/>
  <c r="U16" i="5" s="1"/>
  <c r="T17" i="5"/>
  <c r="U17" i="5" s="1"/>
  <c r="T18" i="5"/>
  <c r="U18" i="5" s="1"/>
  <c r="T19" i="5"/>
  <c r="U19" i="5" s="1"/>
  <c r="T20" i="5"/>
  <c r="U20" i="5" s="1"/>
  <c r="T21" i="5"/>
  <c r="U21" i="5" s="1"/>
  <c r="T22" i="5"/>
  <c r="U22" i="5" s="1"/>
  <c r="T14" i="5"/>
  <c r="U14" i="5" s="1"/>
  <c r="T32" i="5"/>
  <c r="U32" i="5" s="1"/>
  <c r="T33" i="5"/>
  <c r="U33" i="5" s="1"/>
  <c r="T34" i="5"/>
  <c r="U34" i="5" s="1"/>
  <c r="T35" i="5"/>
  <c r="U35" i="5" s="1"/>
  <c r="T36" i="5"/>
  <c r="U36" i="5" s="1"/>
  <c r="T37" i="5"/>
  <c r="U37" i="5" s="1"/>
  <c r="T38" i="5"/>
  <c r="U38" i="5" s="1"/>
  <c r="T39" i="5"/>
  <c r="U39" i="5" s="1"/>
  <c r="T40" i="5"/>
  <c r="U40" i="5" s="1"/>
  <c r="T41" i="5"/>
  <c r="U41" i="5" s="1"/>
  <c r="T42" i="5"/>
  <c r="U42" i="5" s="1"/>
  <c r="T43" i="5"/>
  <c r="U43" i="5" s="1"/>
  <c r="T44" i="5"/>
  <c r="U44" i="5" s="1"/>
  <c r="T45" i="5"/>
  <c r="U45" i="5" s="1"/>
  <c r="T46" i="5"/>
  <c r="U46" i="5" s="1"/>
  <c r="T47" i="5"/>
  <c r="U47" i="5" s="1"/>
  <c r="T48" i="5"/>
  <c r="U48" i="5" s="1"/>
  <c r="T49" i="5"/>
  <c r="U49" i="5" s="1"/>
  <c r="T50" i="5"/>
  <c r="U50" i="5" s="1"/>
  <c r="T51" i="5"/>
  <c r="U51" i="5" s="1"/>
  <c r="T52" i="5"/>
  <c r="U52" i="5" s="1"/>
  <c r="T53" i="5"/>
  <c r="U53" i="5" s="1"/>
  <c r="T54" i="5"/>
  <c r="U54" i="5" s="1"/>
  <c r="T55" i="5"/>
  <c r="U55" i="5" s="1"/>
  <c r="T56" i="5"/>
  <c r="U56" i="5" s="1"/>
  <c r="T57" i="5"/>
  <c r="U57" i="5" s="1"/>
  <c r="T58" i="5"/>
  <c r="U58" i="5" s="1"/>
  <c r="T59" i="5"/>
  <c r="U59" i="5" s="1"/>
  <c r="T60" i="5"/>
  <c r="U60" i="5" s="1"/>
  <c r="T61" i="5"/>
  <c r="U61" i="5" s="1"/>
  <c r="T62" i="5"/>
  <c r="U62" i="5" s="1"/>
  <c r="T63" i="5"/>
  <c r="U63" i="5" s="1"/>
  <c r="T64" i="5"/>
  <c r="U64" i="5" s="1"/>
  <c r="T65" i="5"/>
  <c r="U65" i="5" s="1"/>
  <c r="T66" i="5"/>
  <c r="U66" i="5" s="1"/>
  <c r="T67" i="5"/>
  <c r="U67" i="5" s="1"/>
  <c r="T68" i="5"/>
  <c r="U68" i="5" s="1"/>
  <c r="T69" i="5"/>
  <c r="U69" i="5" s="1"/>
  <c r="T70" i="5"/>
  <c r="U70" i="5" s="1"/>
  <c r="T71" i="5"/>
  <c r="U71" i="5" s="1"/>
  <c r="T72" i="5"/>
  <c r="U72" i="5" s="1"/>
  <c r="T73" i="5"/>
  <c r="U73" i="5" s="1"/>
  <c r="T74" i="5"/>
  <c r="U74" i="5" s="1"/>
  <c r="T75" i="5"/>
  <c r="U75" i="5" s="1"/>
  <c r="T76" i="5"/>
  <c r="U76" i="5" s="1"/>
  <c r="T77" i="5"/>
  <c r="U77" i="5" s="1"/>
  <c r="T78" i="5"/>
  <c r="U78" i="5" s="1"/>
  <c r="T79" i="5"/>
  <c r="U79" i="5" s="1"/>
  <c r="T80" i="5"/>
  <c r="U80" i="5" s="1"/>
  <c r="T81" i="5"/>
  <c r="U81" i="5" s="1"/>
  <c r="T82" i="5"/>
  <c r="U82" i="5" s="1"/>
  <c r="T83" i="5"/>
  <c r="U83" i="5" s="1"/>
  <c r="T84" i="5"/>
  <c r="U84" i="5" s="1"/>
  <c r="T85" i="5"/>
  <c r="U85" i="5" s="1"/>
  <c r="T86" i="5"/>
  <c r="U86" i="5" s="1"/>
  <c r="T87" i="5"/>
  <c r="U87" i="5" s="1"/>
  <c r="T88" i="5"/>
  <c r="U88" i="5" s="1"/>
  <c r="T89" i="5"/>
  <c r="U89" i="5" s="1"/>
  <c r="T90" i="5"/>
  <c r="U90" i="5" s="1"/>
  <c r="T91" i="5"/>
  <c r="U91" i="5" s="1"/>
  <c r="T92" i="5"/>
  <c r="U92" i="5" s="1"/>
  <c r="T93" i="5"/>
  <c r="U93" i="5" s="1"/>
  <c r="T94" i="5"/>
  <c r="U94" i="5" s="1"/>
  <c r="T95" i="5"/>
  <c r="U95" i="5" s="1"/>
  <c r="T96" i="5"/>
  <c r="U96" i="5" s="1"/>
  <c r="T97" i="5"/>
  <c r="U97" i="5" s="1"/>
  <c r="T98" i="5"/>
  <c r="U98" i="5" s="1"/>
  <c r="T99" i="5"/>
  <c r="U99" i="5" s="1"/>
  <c r="T100" i="5"/>
  <c r="U100" i="5" s="1"/>
  <c r="T101" i="5"/>
  <c r="U101" i="5" s="1"/>
  <c r="T102" i="5"/>
  <c r="U102" i="5" s="1"/>
  <c r="T103" i="5"/>
  <c r="U103" i="5" s="1"/>
  <c r="T104" i="5"/>
  <c r="U104" i="5" s="1"/>
  <c r="T105" i="5"/>
  <c r="U105" i="5" s="1"/>
  <c r="T106" i="5"/>
  <c r="U106" i="5" s="1"/>
  <c r="T107" i="5"/>
  <c r="U107" i="5" s="1"/>
  <c r="T108" i="5"/>
  <c r="U108" i="5" s="1"/>
  <c r="T109" i="5"/>
  <c r="U109" i="5" s="1"/>
  <c r="T110" i="5"/>
  <c r="U110" i="5" s="1"/>
  <c r="T111" i="5"/>
  <c r="U111" i="5" s="1"/>
  <c r="T112" i="5"/>
  <c r="U112" i="5" s="1"/>
  <c r="T113" i="5"/>
  <c r="U113" i="5" s="1"/>
  <c r="T114" i="5"/>
  <c r="U114" i="5" s="1"/>
  <c r="T115" i="5"/>
  <c r="U115" i="5" s="1"/>
  <c r="T116" i="5"/>
  <c r="U116" i="5" s="1"/>
  <c r="T117" i="5"/>
  <c r="U117" i="5" s="1"/>
  <c r="T118" i="5"/>
  <c r="U118" i="5" s="1"/>
  <c r="T119" i="5"/>
  <c r="U119" i="5" s="1"/>
  <c r="T120" i="5"/>
  <c r="U120" i="5" s="1"/>
  <c r="T121" i="5"/>
  <c r="U121" i="5" s="1"/>
  <c r="T24" i="5"/>
  <c r="U24" i="5" s="1"/>
  <c r="T25" i="5"/>
  <c r="U25" i="5" s="1"/>
  <c r="T26" i="5"/>
  <c r="U26" i="5" s="1"/>
  <c r="T27" i="5"/>
  <c r="U27" i="5" s="1"/>
  <c r="T28" i="5"/>
  <c r="U28" i="5" s="1"/>
  <c r="T29" i="5"/>
  <c r="U29" i="5" s="1"/>
  <c r="T30" i="5"/>
  <c r="U30" i="5" s="1"/>
  <c r="T31" i="5"/>
  <c r="U31" i="5" s="1"/>
  <c r="T23" i="5"/>
  <c r="U23" i="5" s="1"/>
  <c r="J5" i="10"/>
  <c r="V6" i="10"/>
  <c r="X6" i="10" s="1"/>
  <c r="V7" i="10"/>
  <c r="X7" i="10" s="1"/>
  <c r="V8" i="10"/>
  <c r="X8" i="10" s="1"/>
  <c r="V9" i="10"/>
  <c r="X9" i="10" s="1"/>
  <c r="V10" i="10"/>
  <c r="X10" i="10" s="1"/>
  <c r="V11" i="10"/>
  <c r="X11" i="10" s="1"/>
  <c r="V12" i="10"/>
  <c r="X12" i="10" s="1"/>
  <c r="V13" i="10"/>
  <c r="X13" i="10" s="1"/>
  <c r="V14" i="10"/>
  <c r="X14" i="10" s="1"/>
  <c r="V15" i="10"/>
  <c r="X15" i="10" s="1"/>
  <c r="V16" i="10"/>
  <c r="X16" i="10" s="1"/>
  <c r="V17" i="10"/>
  <c r="X17" i="10" s="1"/>
  <c r="V18" i="10"/>
  <c r="X18" i="10" s="1"/>
  <c r="V19" i="10"/>
  <c r="X19" i="10" s="1"/>
  <c r="V20" i="10"/>
  <c r="X20" i="10" s="1"/>
  <c r="V21" i="10"/>
  <c r="X21" i="10" s="1"/>
  <c r="V22" i="10"/>
  <c r="X22" i="10" s="1"/>
  <c r="V23" i="10"/>
  <c r="X23" i="10" s="1"/>
  <c r="V24" i="10"/>
  <c r="X24" i="10" s="1"/>
  <c r="V25" i="10"/>
  <c r="X25" i="10" s="1"/>
  <c r="V26" i="10"/>
  <c r="X26" i="10" s="1"/>
  <c r="V27" i="10"/>
  <c r="X27" i="10" s="1"/>
  <c r="V28" i="10"/>
  <c r="X28" i="10" s="1"/>
  <c r="V29" i="10"/>
  <c r="X29" i="10" s="1"/>
  <c r="V30" i="10"/>
  <c r="X30" i="10" s="1"/>
  <c r="V31" i="10"/>
  <c r="X31" i="10" s="1"/>
  <c r="V32" i="10"/>
  <c r="X32" i="10" s="1"/>
  <c r="V33" i="10"/>
  <c r="X33" i="10" s="1"/>
  <c r="V34" i="10"/>
  <c r="X34" i="10" s="1"/>
  <c r="V35" i="10"/>
  <c r="X35" i="10" s="1"/>
  <c r="V36" i="10"/>
  <c r="X36" i="10" s="1"/>
  <c r="V37" i="10"/>
  <c r="X37" i="10" s="1"/>
  <c r="V38" i="10"/>
  <c r="X38" i="10" s="1"/>
  <c r="V39" i="10"/>
  <c r="X39" i="10" s="1"/>
  <c r="V40" i="10"/>
  <c r="X40" i="10" s="1"/>
  <c r="V41" i="10"/>
  <c r="X41" i="10" s="1"/>
  <c r="V42" i="10"/>
  <c r="X42" i="10" s="1"/>
  <c r="V43" i="10"/>
  <c r="X43" i="10" s="1"/>
  <c r="V44" i="10"/>
  <c r="X44" i="10" s="1"/>
  <c r="V45" i="10"/>
  <c r="X45" i="10" s="1"/>
  <c r="V46" i="10"/>
  <c r="X46" i="10" s="1"/>
  <c r="V47" i="10"/>
  <c r="X47" i="10" s="1"/>
  <c r="V48" i="10"/>
  <c r="X48" i="10" s="1"/>
  <c r="V49" i="10"/>
  <c r="X49" i="10" s="1"/>
  <c r="V50" i="10"/>
  <c r="X50" i="10" s="1"/>
  <c r="V51" i="10"/>
  <c r="X51" i="10" s="1"/>
  <c r="V52" i="10"/>
  <c r="X52" i="10" s="1"/>
  <c r="V53" i="10"/>
  <c r="X53" i="10" s="1"/>
  <c r="V54" i="10"/>
  <c r="X54" i="10" s="1"/>
  <c r="V55" i="10"/>
  <c r="X55" i="10" s="1"/>
  <c r="V56" i="10"/>
  <c r="X56" i="10" s="1"/>
  <c r="V57" i="10"/>
  <c r="X57" i="10" s="1"/>
  <c r="V58" i="10"/>
  <c r="X58" i="10" s="1"/>
  <c r="V59" i="10"/>
  <c r="X59" i="10" s="1"/>
  <c r="V60" i="10"/>
  <c r="X60" i="10" s="1"/>
  <c r="V61" i="10"/>
  <c r="X61" i="10" s="1"/>
  <c r="V62" i="10"/>
  <c r="X62" i="10" s="1"/>
  <c r="V63" i="10"/>
  <c r="X63" i="10" s="1"/>
  <c r="V64" i="10"/>
  <c r="X64" i="10" s="1"/>
  <c r="V65" i="10"/>
  <c r="X65" i="10" s="1"/>
  <c r="V66" i="10"/>
  <c r="X66" i="10" s="1"/>
  <c r="V67" i="10"/>
  <c r="X67" i="10" s="1"/>
  <c r="V68" i="10"/>
  <c r="X68" i="10" s="1"/>
  <c r="V69" i="10"/>
  <c r="X69" i="10" s="1"/>
  <c r="V70" i="10"/>
  <c r="X70" i="10" s="1"/>
  <c r="V71" i="10"/>
  <c r="X71" i="10" s="1"/>
  <c r="V72" i="10"/>
  <c r="X72" i="10" s="1"/>
  <c r="V73" i="10"/>
  <c r="X73" i="10" s="1"/>
  <c r="V74" i="10"/>
  <c r="X74" i="10" s="1"/>
  <c r="V75" i="10"/>
  <c r="X75" i="10" s="1"/>
  <c r="V76" i="10"/>
  <c r="X76" i="10" s="1"/>
  <c r="V77" i="10"/>
  <c r="X77" i="10" s="1"/>
  <c r="V78" i="10"/>
  <c r="X78" i="10" s="1"/>
  <c r="V79" i="10"/>
  <c r="X79" i="10" s="1"/>
  <c r="V80" i="10"/>
  <c r="X80" i="10" s="1"/>
  <c r="V81" i="10"/>
  <c r="X81" i="10" s="1"/>
  <c r="V82" i="10"/>
  <c r="X82" i="10" s="1"/>
  <c r="V83" i="10"/>
  <c r="X83" i="10" s="1"/>
  <c r="V84" i="10"/>
  <c r="X84" i="10" s="1"/>
  <c r="V85" i="10"/>
  <c r="X85" i="10" s="1"/>
  <c r="V86" i="10"/>
  <c r="X86" i="10" s="1"/>
  <c r="V87" i="10"/>
  <c r="X87" i="10" s="1"/>
  <c r="V88" i="10"/>
  <c r="X88" i="10" s="1"/>
  <c r="V89" i="10"/>
  <c r="X89" i="10" s="1"/>
  <c r="V90" i="10"/>
  <c r="X90" i="10" s="1"/>
  <c r="V91" i="10"/>
  <c r="X91" i="10" s="1"/>
  <c r="V92" i="10"/>
  <c r="X92" i="10" s="1"/>
  <c r="V93" i="10"/>
  <c r="X93" i="10" s="1"/>
  <c r="V94" i="10"/>
  <c r="X94" i="10" s="1"/>
  <c r="V95" i="10"/>
  <c r="X95" i="10" s="1"/>
  <c r="V96" i="10"/>
  <c r="X96" i="10" s="1"/>
  <c r="V97" i="10"/>
  <c r="X97" i="10" s="1"/>
  <c r="V98" i="10"/>
  <c r="X98" i="10" s="1"/>
  <c r="V99" i="10"/>
  <c r="X99" i="10" s="1"/>
  <c r="V100" i="10"/>
  <c r="X100" i="10" s="1"/>
  <c r="V101" i="10"/>
  <c r="X101" i="10" s="1"/>
  <c r="V102" i="10"/>
  <c r="X102" i="10" s="1"/>
  <c r="V103" i="10"/>
  <c r="X103" i="10" s="1"/>
  <c r="V5" i="10"/>
  <c r="X5" i="10" s="1"/>
  <c r="G5" i="16"/>
  <c r="W26" i="16" s="1"/>
  <c r="W31" i="16"/>
  <c r="X32" i="16"/>
  <c r="X33" i="16"/>
  <c r="X34" i="16"/>
  <c r="W35" i="16"/>
  <c r="X35" i="16"/>
  <c r="X36" i="16"/>
  <c r="X37" i="16"/>
  <c r="X38" i="16"/>
  <c r="W39" i="16"/>
  <c r="X39" i="16"/>
  <c r="X40" i="16"/>
  <c r="W41" i="16"/>
  <c r="X41" i="16"/>
  <c r="X42" i="16"/>
  <c r="W43" i="16"/>
  <c r="X43" i="16"/>
  <c r="X44" i="16"/>
  <c r="W45" i="16"/>
  <c r="X45" i="16"/>
  <c r="X46" i="16"/>
  <c r="W47" i="16"/>
  <c r="X47" i="16"/>
  <c r="X48" i="16"/>
  <c r="W49" i="16"/>
  <c r="X49" i="16"/>
  <c r="X50" i="16"/>
  <c r="W51" i="16"/>
  <c r="X51" i="16"/>
  <c r="W52" i="16"/>
  <c r="X52" i="16"/>
  <c r="W53" i="16"/>
  <c r="X53" i="16"/>
  <c r="W54" i="16"/>
  <c r="X54" i="16"/>
  <c r="W55" i="16"/>
  <c r="X55" i="16"/>
  <c r="W56" i="16"/>
  <c r="X56" i="16"/>
  <c r="W57" i="16"/>
  <c r="X57" i="16"/>
  <c r="W58" i="16"/>
  <c r="X58" i="16"/>
  <c r="W59" i="16"/>
  <c r="X59" i="16"/>
  <c r="W60" i="16"/>
  <c r="X60" i="16"/>
  <c r="W61" i="16"/>
  <c r="X61" i="16"/>
  <c r="W62" i="16"/>
  <c r="X62" i="16"/>
  <c r="W63" i="16"/>
  <c r="X63" i="16"/>
  <c r="W64" i="16"/>
  <c r="X64" i="16"/>
  <c r="W65" i="16"/>
  <c r="X65" i="16"/>
  <c r="W66" i="16"/>
  <c r="X66" i="16"/>
  <c r="W67" i="16"/>
  <c r="X67" i="16"/>
  <c r="W68" i="16"/>
  <c r="X68" i="16"/>
  <c r="W69" i="16"/>
  <c r="X69" i="16"/>
  <c r="W70" i="16"/>
  <c r="X70" i="16"/>
  <c r="W71" i="16"/>
  <c r="X71" i="16"/>
  <c r="W72" i="16"/>
  <c r="X72" i="16"/>
  <c r="W73" i="16"/>
  <c r="X73" i="16"/>
  <c r="W74" i="16"/>
  <c r="X74" i="16"/>
  <c r="W75" i="16"/>
  <c r="X75" i="16"/>
  <c r="W76" i="16"/>
  <c r="X76" i="16"/>
  <c r="W77" i="16"/>
  <c r="X77" i="16"/>
  <c r="W78" i="16"/>
  <c r="X78" i="16"/>
  <c r="W79" i="16"/>
  <c r="X79" i="16"/>
  <c r="W80" i="16"/>
  <c r="X80" i="16"/>
  <c r="W81" i="16"/>
  <c r="X81" i="16"/>
  <c r="W82" i="16"/>
  <c r="X82" i="16"/>
  <c r="W83" i="16"/>
  <c r="X83" i="16"/>
  <c r="W84" i="16"/>
  <c r="X84" i="16"/>
  <c r="W85" i="16"/>
  <c r="X85" i="16"/>
  <c r="W86" i="16"/>
  <c r="X86" i="16"/>
  <c r="W87" i="16"/>
  <c r="X87" i="16"/>
  <c r="W88" i="16"/>
  <c r="X88" i="16"/>
  <c r="W89" i="16"/>
  <c r="X89" i="16"/>
  <c r="W90" i="16"/>
  <c r="X90" i="16"/>
  <c r="W91" i="16"/>
  <c r="X91" i="16"/>
  <c r="W92" i="16"/>
  <c r="X92" i="16"/>
  <c r="W93" i="16"/>
  <c r="X93" i="16"/>
  <c r="W94" i="16"/>
  <c r="X94" i="16"/>
  <c r="W95" i="16"/>
  <c r="X95" i="16"/>
  <c r="W96" i="16"/>
  <c r="X96" i="16"/>
  <c r="W97" i="16"/>
  <c r="X97" i="16"/>
  <c r="W98" i="16"/>
  <c r="X98" i="16"/>
  <c r="W99" i="16"/>
  <c r="X99" i="16"/>
  <c r="W100" i="16"/>
  <c r="X100" i="16"/>
  <c r="W101" i="16"/>
  <c r="X101" i="16"/>
  <c r="W102" i="16"/>
  <c r="X102" i="16"/>
  <c r="W103" i="16"/>
  <c r="X103" i="16"/>
  <c r="W104" i="16"/>
  <c r="X104" i="16"/>
  <c r="C34" i="1"/>
  <c r="C33" i="1"/>
  <c r="C39" i="13"/>
  <c r="C38" i="13"/>
  <c r="C34" i="2"/>
  <c r="C33" i="2"/>
  <c r="C35" i="12"/>
  <c r="C34" i="12"/>
  <c r="C31" i="10"/>
  <c r="C30" i="10"/>
  <c r="C34" i="9"/>
  <c r="C33" i="9"/>
  <c r="C28" i="8"/>
  <c r="C27" i="8"/>
  <c r="C33" i="5"/>
  <c r="C32" i="5"/>
  <c r="C30" i="16"/>
  <c r="C29" i="16"/>
  <c r="C32" i="4"/>
  <c r="C31" i="4"/>
  <c r="C35" i="7"/>
  <c r="X5" i="2"/>
  <c r="V5" i="9"/>
  <c r="F12" i="5"/>
  <c r="F8" i="5"/>
  <c r="J6" i="11"/>
  <c r="U41" i="6" l="1"/>
  <c r="U49" i="6"/>
  <c r="U25" i="6"/>
  <c r="W52" i="6"/>
  <c r="W33" i="6"/>
  <c r="U43" i="6"/>
  <c r="U21" i="6"/>
  <c r="W51" i="6"/>
  <c r="W27" i="6"/>
  <c r="C31" i="6"/>
  <c r="U6" i="6"/>
  <c r="U37" i="6"/>
  <c r="U19" i="6"/>
  <c r="W43" i="6"/>
  <c r="W21" i="6"/>
  <c r="W25" i="6"/>
  <c r="W6" i="6"/>
  <c r="U36" i="6"/>
  <c r="U17" i="6"/>
  <c r="W41" i="6"/>
  <c r="W19" i="6"/>
  <c r="U53" i="6"/>
  <c r="U35" i="6"/>
  <c r="U11" i="6"/>
  <c r="W37" i="6"/>
  <c r="W17" i="6"/>
  <c r="U20" i="6"/>
  <c r="U52" i="6"/>
  <c r="U33" i="6"/>
  <c r="U9" i="6"/>
  <c r="W36" i="6"/>
  <c r="W11" i="6"/>
  <c r="W49" i="6"/>
  <c r="U51" i="6"/>
  <c r="U27" i="6"/>
  <c r="W53" i="6"/>
  <c r="W35" i="6"/>
  <c r="W9" i="6"/>
  <c r="W20" i="6"/>
  <c r="U45" i="6"/>
  <c r="U29" i="6"/>
  <c r="U13" i="6"/>
  <c r="W45" i="6"/>
  <c r="W29" i="6"/>
  <c r="W13" i="6"/>
  <c r="U44" i="6"/>
  <c r="U28" i="6"/>
  <c r="U12" i="6"/>
  <c r="W44" i="6"/>
  <c r="W28" i="6"/>
  <c r="W12" i="6"/>
  <c r="U50" i="6"/>
  <c r="U42" i="6"/>
  <c r="U34" i="6"/>
  <c r="U26" i="6"/>
  <c r="U18" i="6"/>
  <c r="U10" i="6"/>
  <c r="W50" i="6"/>
  <c r="W42" i="6"/>
  <c r="W34" i="6"/>
  <c r="W26" i="6"/>
  <c r="W18" i="6"/>
  <c r="W10" i="6"/>
  <c r="U48" i="6"/>
  <c r="U40" i="6"/>
  <c r="U32" i="6"/>
  <c r="U24" i="6"/>
  <c r="U16" i="6"/>
  <c r="U8" i="6"/>
  <c r="W48" i="6"/>
  <c r="W40" i="6"/>
  <c r="W32" i="6"/>
  <c r="W24" i="6"/>
  <c r="W16" i="6"/>
  <c r="W8" i="6"/>
  <c r="U55" i="6"/>
  <c r="U47" i="6"/>
  <c r="U39" i="6"/>
  <c r="U31" i="6"/>
  <c r="U23" i="6"/>
  <c r="U15" i="6"/>
  <c r="U7" i="6"/>
  <c r="W47" i="6"/>
  <c r="W39" i="6"/>
  <c r="W31" i="6"/>
  <c r="W23" i="6"/>
  <c r="W15" i="6"/>
  <c r="W7" i="6"/>
  <c r="U54" i="6"/>
  <c r="U46" i="6"/>
  <c r="U38" i="6"/>
  <c r="U30" i="6"/>
  <c r="U22" i="6"/>
  <c r="U14" i="6"/>
  <c r="W54" i="6"/>
  <c r="W46" i="6"/>
  <c r="W38" i="6"/>
  <c r="W30" i="6"/>
  <c r="W22" i="6"/>
  <c r="W14" i="6"/>
  <c r="U185" i="6"/>
  <c r="U169" i="6"/>
  <c r="U239" i="6"/>
  <c r="U353" i="6"/>
  <c r="U465" i="6"/>
  <c r="U389" i="6"/>
  <c r="U365" i="6"/>
  <c r="U337" i="6"/>
  <c r="U453" i="6"/>
  <c r="U309" i="6"/>
  <c r="U164" i="6"/>
  <c r="U437" i="6"/>
  <c r="U298" i="6"/>
  <c r="U156" i="6"/>
  <c r="U417" i="6"/>
  <c r="U279" i="6"/>
  <c r="U213" i="6"/>
  <c r="U401" i="6"/>
  <c r="U651" i="6"/>
  <c r="U217" i="6"/>
  <c r="U165" i="6"/>
  <c r="U449" i="6"/>
  <c r="U397" i="6"/>
  <c r="U341" i="6"/>
  <c r="W285" i="6"/>
  <c r="U201" i="6"/>
  <c r="U231" i="6"/>
  <c r="U433" i="6"/>
  <c r="U385" i="6"/>
  <c r="U333" i="6"/>
  <c r="U253" i="6"/>
  <c r="U197" i="6"/>
  <c r="U227" i="6"/>
  <c r="U429" i="6"/>
  <c r="U373" i="6"/>
  <c r="U325" i="6"/>
  <c r="U512" i="6"/>
  <c r="U193" i="6"/>
  <c r="U245" i="6"/>
  <c r="U421" i="6"/>
  <c r="U369" i="6"/>
  <c r="U321" i="6"/>
  <c r="U496" i="6"/>
  <c r="U160" i="6"/>
  <c r="U181" i="6"/>
  <c r="U461" i="6"/>
  <c r="U405" i="6"/>
  <c r="U357" i="6"/>
  <c r="U305" i="6"/>
  <c r="U666" i="6"/>
  <c r="U152" i="6"/>
  <c r="U189" i="6"/>
  <c r="U235" i="6"/>
  <c r="U457" i="6"/>
  <c r="U425" i="6"/>
  <c r="U393" i="6"/>
  <c r="U361" i="6"/>
  <c r="U329" i="6"/>
  <c r="W291" i="6"/>
  <c r="U547" i="6"/>
  <c r="U619" i="6"/>
  <c r="U209" i="6"/>
  <c r="U177" i="6"/>
  <c r="U223" i="6"/>
  <c r="U445" i="6"/>
  <c r="U413" i="6"/>
  <c r="U381" i="6"/>
  <c r="U349" i="6"/>
  <c r="U317" i="6"/>
  <c r="U273" i="6"/>
  <c r="U587" i="6"/>
  <c r="U205" i="6"/>
  <c r="U173" i="6"/>
  <c r="U249" i="6"/>
  <c r="U441" i="6"/>
  <c r="U409" i="6"/>
  <c r="U377" i="6"/>
  <c r="U345" i="6"/>
  <c r="U313" i="6"/>
  <c r="W265" i="6"/>
  <c r="U555" i="6"/>
  <c r="U739" i="6"/>
  <c r="W163" i="6"/>
  <c r="W159" i="6"/>
  <c r="W155" i="6"/>
  <c r="W151" i="6"/>
  <c r="W216" i="6"/>
  <c r="W212" i="6"/>
  <c r="W208" i="6"/>
  <c r="W204" i="6"/>
  <c r="W200" i="6"/>
  <c r="W196" i="6"/>
  <c r="W192" i="6"/>
  <c r="W188" i="6"/>
  <c r="W184" i="6"/>
  <c r="W180" i="6"/>
  <c r="W176" i="6"/>
  <c r="W172" i="6"/>
  <c r="W168" i="6"/>
  <c r="W242" i="6"/>
  <c r="W238" i="6"/>
  <c r="W234" i="6"/>
  <c r="W230" i="6"/>
  <c r="W226" i="6"/>
  <c r="W222" i="6"/>
  <c r="W248" i="6"/>
  <c r="W244" i="6"/>
  <c r="W464" i="6"/>
  <c r="W460" i="6"/>
  <c r="W456" i="6"/>
  <c r="W452" i="6"/>
  <c r="W448" i="6"/>
  <c r="W444" i="6"/>
  <c r="W440" i="6"/>
  <c r="W436" i="6"/>
  <c r="W432" i="6"/>
  <c r="W428" i="6"/>
  <c r="W424" i="6"/>
  <c r="W420" i="6"/>
  <c r="W416" i="6"/>
  <c r="W412" i="6"/>
  <c r="W408" i="6"/>
  <c r="W404" i="6"/>
  <c r="W400" i="6"/>
  <c r="W396" i="6"/>
  <c r="W392" i="6"/>
  <c r="W388" i="6"/>
  <c r="W384" i="6"/>
  <c r="W380" i="6"/>
  <c r="W376" i="6"/>
  <c r="W372" i="6"/>
  <c r="W368" i="6"/>
  <c r="W364" i="6"/>
  <c r="W360" i="6"/>
  <c r="W356" i="6"/>
  <c r="W352" i="6"/>
  <c r="W348" i="6"/>
  <c r="W344" i="6"/>
  <c r="W340" i="6"/>
  <c r="W336" i="6"/>
  <c r="W332" i="6"/>
  <c r="W328" i="6"/>
  <c r="W324" i="6"/>
  <c r="W320" i="6"/>
  <c r="W316" i="6"/>
  <c r="W312" i="6"/>
  <c r="W308" i="6"/>
  <c r="W303" i="6"/>
  <c r="W297" i="6"/>
  <c r="U291" i="6"/>
  <c r="U285" i="6"/>
  <c r="U278" i="6"/>
  <c r="W271" i="6"/>
  <c r="U265" i="6"/>
  <c r="W524" i="6"/>
  <c r="W508" i="6"/>
  <c r="U492" i="6"/>
  <c r="U543" i="6"/>
  <c r="U647" i="6"/>
  <c r="U615" i="6"/>
  <c r="U583" i="6"/>
  <c r="U551" i="6"/>
  <c r="U662" i="6"/>
  <c r="U735" i="6"/>
  <c r="U163" i="6"/>
  <c r="U159" i="6"/>
  <c r="U155" i="6"/>
  <c r="U151" i="6"/>
  <c r="U216" i="6"/>
  <c r="U212" i="6"/>
  <c r="U208" i="6"/>
  <c r="U204" i="6"/>
  <c r="U200" i="6"/>
  <c r="U196" i="6"/>
  <c r="U192" i="6"/>
  <c r="U188" i="6"/>
  <c r="U184" i="6"/>
  <c r="U180" i="6"/>
  <c r="U176" i="6"/>
  <c r="U172" i="6"/>
  <c r="U168" i="6"/>
  <c r="U242" i="6"/>
  <c r="U238" i="6"/>
  <c r="U234" i="6"/>
  <c r="U230" i="6"/>
  <c r="U226" i="6"/>
  <c r="U222" i="6"/>
  <c r="U248" i="6"/>
  <c r="U244" i="6"/>
  <c r="U464" i="6"/>
  <c r="U460" i="6"/>
  <c r="U456" i="6"/>
  <c r="U452" i="6"/>
  <c r="U448" i="6"/>
  <c r="U444" i="6"/>
  <c r="U440" i="6"/>
  <c r="U436" i="6"/>
  <c r="U432" i="6"/>
  <c r="U428" i="6"/>
  <c r="U424" i="6"/>
  <c r="U420" i="6"/>
  <c r="U416" i="6"/>
  <c r="U412" i="6"/>
  <c r="U408" i="6"/>
  <c r="U404" i="6"/>
  <c r="U400" i="6"/>
  <c r="U396" i="6"/>
  <c r="U392" i="6"/>
  <c r="U388" i="6"/>
  <c r="U384" i="6"/>
  <c r="U380" i="6"/>
  <c r="U376" i="6"/>
  <c r="U372" i="6"/>
  <c r="U368" i="6"/>
  <c r="U364" i="6"/>
  <c r="U360" i="6"/>
  <c r="U356" i="6"/>
  <c r="U352" i="6"/>
  <c r="U348" i="6"/>
  <c r="U344" i="6"/>
  <c r="U340" i="6"/>
  <c r="U336" i="6"/>
  <c r="U332" i="6"/>
  <c r="U328" i="6"/>
  <c r="U324" i="6"/>
  <c r="U320" i="6"/>
  <c r="U316" i="6"/>
  <c r="U312" i="6"/>
  <c r="U308" i="6"/>
  <c r="U303" i="6"/>
  <c r="U297" i="6"/>
  <c r="U290" i="6"/>
  <c r="W283" i="6"/>
  <c r="W277" i="6"/>
  <c r="U271" i="6"/>
  <c r="W263" i="6"/>
  <c r="U524" i="6"/>
  <c r="U508" i="6"/>
  <c r="U488" i="6"/>
  <c r="U539" i="6"/>
  <c r="U643" i="6"/>
  <c r="U611" i="6"/>
  <c r="U579" i="6"/>
  <c r="U690" i="6"/>
  <c r="U706" i="6"/>
  <c r="U731" i="6"/>
  <c r="W162" i="6"/>
  <c r="W158" i="6"/>
  <c r="W154" i="6"/>
  <c r="W219" i="6"/>
  <c r="W215" i="6"/>
  <c r="W211" i="6"/>
  <c r="W207" i="6"/>
  <c r="W203" i="6"/>
  <c r="W199" i="6"/>
  <c r="W195" i="6"/>
  <c r="W191" i="6"/>
  <c r="W187" i="6"/>
  <c r="W183" i="6"/>
  <c r="W179" i="6"/>
  <c r="W175" i="6"/>
  <c r="W171" i="6"/>
  <c r="W167" i="6"/>
  <c r="W241" i="6"/>
  <c r="W237" i="6"/>
  <c r="W233" i="6"/>
  <c r="W229" i="6"/>
  <c r="W225" i="6"/>
  <c r="W221" i="6"/>
  <c r="W247" i="6"/>
  <c r="W243" i="6"/>
  <c r="W463" i="6"/>
  <c r="W459" i="6"/>
  <c r="W455" i="6"/>
  <c r="W451" i="6"/>
  <c r="W447" i="6"/>
  <c r="W443" i="6"/>
  <c r="W439" i="6"/>
  <c r="W435" i="6"/>
  <c r="W431" i="6"/>
  <c r="W427" i="6"/>
  <c r="W423" i="6"/>
  <c r="W419" i="6"/>
  <c r="W415" i="6"/>
  <c r="W411" i="6"/>
  <c r="W407" i="6"/>
  <c r="W403" i="6"/>
  <c r="W399" i="6"/>
  <c r="W395" i="6"/>
  <c r="W391" i="6"/>
  <c r="W387" i="6"/>
  <c r="W383" i="6"/>
  <c r="W379" i="6"/>
  <c r="W375" i="6"/>
  <c r="W371" i="6"/>
  <c r="W367" i="6"/>
  <c r="W363" i="6"/>
  <c r="W359" i="6"/>
  <c r="W355" i="6"/>
  <c r="W351" i="6"/>
  <c r="W347" i="6"/>
  <c r="W343" i="6"/>
  <c r="W339" i="6"/>
  <c r="W335" i="6"/>
  <c r="W331" i="6"/>
  <c r="W327" i="6"/>
  <c r="W323" i="6"/>
  <c r="W319" i="6"/>
  <c r="W315" i="6"/>
  <c r="W311" i="6"/>
  <c r="W307" i="6"/>
  <c r="U302" i="6"/>
  <c r="W295" i="6"/>
  <c r="W289" i="6"/>
  <c r="U283" i="6"/>
  <c r="U277" i="6"/>
  <c r="U270" i="6"/>
  <c r="W261" i="6"/>
  <c r="W520" i="6"/>
  <c r="W504" i="6"/>
  <c r="U484" i="6"/>
  <c r="U535" i="6"/>
  <c r="U639" i="6"/>
  <c r="U607" i="6"/>
  <c r="U575" i="6"/>
  <c r="U686" i="6"/>
  <c r="U702" i="6"/>
  <c r="U727" i="6"/>
  <c r="U162" i="6"/>
  <c r="U158" i="6"/>
  <c r="U154" i="6"/>
  <c r="U219" i="6"/>
  <c r="U215" i="6"/>
  <c r="U211" i="6"/>
  <c r="U207" i="6"/>
  <c r="U203" i="6"/>
  <c r="U199" i="6"/>
  <c r="U195" i="6"/>
  <c r="U191" i="6"/>
  <c r="U187" i="6"/>
  <c r="U183" i="6"/>
  <c r="U179" i="6"/>
  <c r="U175" i="6"/>
  <c r="U171" i="6"/>
  <c r="U167" i="6"/>
  <c r="U241" i="6"/>
  <c r="U237" i="6"/>
  <c r="U233" i="6"/>
  <c r="U229" i="6"/>
  <c r="U225" i="6"/>
  <c r="U221" i="6"/>
  <c r="U247" i="6"/>
  <c r="U243" i="6"/>
  <c r="U463" i="6"/>
  <c r="U459" i="6"/>
  <c r="U455" i="6"/>
  <c r="U451" i="6"/>
  <c r="U447" i="6"/>
  <c r="U443" i="6"/>
  <c r="U439" i="6"/>
  <c r="U435" i="6"/>
  <c r="U431" i="6"/>
  <c r="U427" i="6"/>
  <c r="U423" i="6"/>
  <c r="U419" i="6"/>
  <c r="U415" i="6"/>
  <c r="U411" i="6"/>
  <c r="U407" i="6"/>
  <c r="U403" i="6"/>
  <c r="U399" i="6"/>
  <c r="U395" i="6"/>
  <c r="U391" i="6"/>
  <c r="U387" i="6"/>
  <c r="U383" i="6"/>
  <c r="U379" i="6"/>
  <c r="U375" i="6"/>
  <c r="U371" i="6"/>
  <c r="U367" i="6"/>
  <c r="U363" i="6"/>
  <c r="U359" i="6"/>
  <c r="U355" i="6"/>
  <c r="U351" i="6"/>
  <c r="U347" i="6"/>
  <c r="U343" i="6"/>
  <c r="U339" i="6"/>
  <c r="U335" i="6"/>
  <c r="U331" i="6"/>
  <c r="U327" i="6"/>
  <c r="U323" i="6"/>
  <c r="U319" i="6"/>
  <c r="U315" i="6"/>
  <c r="U311" i="6"/>
  <c r="U307" i="6"/>
  <c r="W301" i="6"/>
  <c r="U295" i="6"/>
  <c r="U289" i="6"/>
  <c r="U282" i="6"/>
  <c r="W275" i="6"/>
  <c r="W269" i="6"/>
  <c r="U261" i="6"/>
  <c r="U520" i="6"/>
  <c r="U504" i="6"/>
  <c r="U480" i="6"/>
  <c r="U531" i="6"/>
  <c r="U635" i="6"/>
  <c r="U603" i="6"/>
  <c r="U571" i="6"/>
  <c r="U682" i="6"/>
  <c r="U698" i="6"/>
  <c r="U723" i="6"/>
  <c r="W161" i="6"/>
  <c r="W157" i="6"/>
  <c r="W153" i="6"/>
  <c r="W218" i="6"/>
  <c r="W214" i="6"/>
  <c r="W210" i="6"/>
  <c r="W206" i="6"/>
  <c r="W202" i="6"/>
  <c r="W198" i="6"/>
  <c r="W194" i="6"/>
  <c r="W190" i="6"/>
  <c r="W186" i="6"/>
  <c r="W182" i="6"/>
  <c r="W178" i="6"/>
  <c r="W174" i="6"/>
  <c r="W170" i="6"/>
  <c r="W166" i="6"/>
  <c r="W240" i="6"/>
  <c r="W236" i="6"/>
  <c r="W232" i="6"/>
  <c r="W228" i="6"/>
  <c r="W224" i="6"/>
  <c r="W220" i="6"/>
  <c r="W246" i="6"/>
  <c r="W250" i="6"/>
  <c r="W462" i="6"/>
  <c r="W458" i="6"/>
  <c r="W454" i="6"/>
  <c r="W450" i="6"/>
  <c r="W446" i="6"/>
  <c r="W442" i="6"/>
  <c r="W438" i="6"/>
  <c r="W434" i="6"/>
  <c r="W430" i="6"/>
  <c r="W426" i="6"/>
  <c r="W422" i="6"/>
  <c r="W418" i="6"/>
  <c r="W414" i="6"/>
  <c r="W410" i="6"/>
  <c r="W406" i="6"/>
  <c r="W402" i="6"/>
  <c r="W398" i="6"/>
  <c r="W394" i="6"/>
  <c r="W390" i="6"/>
  <c r="W386" i="6"/>
  <c r="W382" i="6"/>
  <c r="W378" i="6"/>
  <c r="W374" i="6"/>
  <c r="W370" i="6"/>
  <c r="W366" i="6"/>
  <c r="W362" i="6"/>
  <c r="W358" i="6"/>
  <c r="W354" i="6"/>
  <c r="W350" i="6"/>
  <c r="W346" i="6"/>
  <c r="W342" i="6"/>
  <c r="W338" i="6"/>
  <c r="W334" i="6"/>
  <c r="W330" i="6"/>
  <c r="W326" i="6"/>
  <c r="W322" i="6"/>
  <c r="W318" i="6"/>
  <c r="W314" i="6"/>
  <c r="W310" i="6"/>
  <c r="W306" i="6"/>
  <c r="U301" i="6"/>
  <c r="U294" i="6"/>
  <c r="W287" i="6"/>
  <c r="W281" i="6"/>
  <c r="U275" i="6"/>
  <c r="U269" i="6"/>
  <c r="W257" i="6"/>
  <c r="W516" i="6"/>
  <c r="W500" i="6"/>
  <c r="U476" i="6"/>
  <c r="U527" i="6"/>
  <c r="U631" i="6"/>
  <c r="U599" i="6"/>
  <c r="U567" i="6"/>
  <c r="U678" i="6"/>
  <c r="U694" i="6"/>
  <c r="W150" i="6"/>
  <c r="W711" i="6"/>
  <c r="W715" i="6"/>
  <c r="W719" i="6"/>
  <c r="W723" i="6"/>
  <c r="W727" i="6"/>
  <c r="W731" i="6"/>
  <c r="W735" i="6"/>
  <c r="W739" i="6"/>
  <c r="W743" i="6"/>
  <c r="W747" i="6"/>
  <c r="W694" i="6"/>
  <c r="W698" i="6"/>
  <c r="W702" i="6"/>
  <c r="W706" i="6"/>
  <c r="W662" i="6"/>
  <c r="W666" i="6"/>
  <c r="W670" i="6"/>
  <c r="W674" i="6"/>
  <c r="W678" i="6"/>
  <c r="W682" i="6"/>
  <c r="W686" i="6"/>
  <c r="W690" i="6"/>
  <c r="W551" i="6"/>
  <c r="W555" i="6"/>
  <c r="W559" i="6"/>
  <c r="W563" i="6"/>
  <c r="W567" i="6"/>
  <c r="W571" i="6"/>
  <c r="W575" i="6"/>
  <c r="W579" i="6"/>
  <c r="W583" i="6"/>
  <c r="W587" i="6"/>
  <c r="W591" i="6"/>
  <c r="W595" i="6"/>
  <c r="W599" i="6"/>
  <c r="W603" i="6"/>
  <c r="W607" i="6"/>
  <c r="W611" i="6"/>
  <c r="W615" i="6"/>
  <c r="W619" i="6"/>
  <c r="W623" i="6"/>
  <c r="W627" i="6"/>
  <c r="W631" i="6"/>
  <c r="W635" i="6"/>
  <c r="W639" i="6"/>
  <c r="W643" i="6"/>
  <c r="W647" i="6"/>
  <c r="W651" i="6"/>
  <c r="W655" i="6"/>
  <c r="W659" i="6"/>
  <c r="W527" i="6"/>
  <c r="W531" i="6"/>
  <c r="W535" i="6"/>
  <c r="W539" i="6"/>
  <c r="W543" i="6"/>
  <c r="W547" i="6"/>
  <c r="W468" i="6"/>
  <c r="W472" i="6"/>
  <c r="W476" i="6"/>
  <c r="W480" i="6"/>
  <c r="W484" i="6"/>
  <c r="W488" i="6"/>
  <c r="W492" i="6"/>
  <c r="U708" i="6"/>
  <c r="U712" i="6"/>
  <c r="U716" i="6"/>
  <c r="U720" i="6"/>
  <c r="U724" i="6"/>
  <c r="U728" i="6"/>
  <c r="U732" i="6"/>
  <c r="U736" i="6"/>
  <c r="U740" i="6"/>
  <c r="U744" i="6"/>
  <c r="U748" i="6"/>
  <c r="U695" i="6"/>
  <c r="U699" i="6"/>
  <c r="U703" i="6"/>
  <c r="U707" i="6"/>
  <c r="U663" i="6"/>
  <c r="U667" i="6"/>
  <c r="U671" i="6"/>
  <c r="U675" i="6"/>
  <c r="U679" i="6"/>
  <c r="U683" i="6"/>
  <c r="U687" i="6"/>
  <c r="U691" i="6"/>
  <c r="U552" i="6"/>
  <c r="U556" i="6"/>
  <c r="U560" i="6"/>
  <c r="U564" i="6"/>
  <c r="U568" i="6"/>
  <c r="U572" i="6"/>
  <c r="U576" i="6"/>
  <c r="U580" i="6"/>
  <c r="U584" i="6"/>
  <c r="U588" i="6"/>
  <c r="U592" i="6"/>
  <c r="U596" i="6"/>
  <c r="U600" i="6"/>
  <c r="U604" i="6"/>
  <c r="U608" i="6"/>
  <c r="U612" i="6"/>
  <c r="U616" i="6"/>
  <c r="U620" i="6"/>
  <c r="U624" i="6"/>
  <c r="U628" i="6"/>
  <c r="U632" i="6"/>
  <c r="U636" i="6"/>
  <c r="U640" i="6"/>
  <c r="U644" i="6"/>
  <c r="U648" i="6"/>
  <c r="U652" i="6"/>
  <c r="U656" i="6"/>
  <c r="U550" i="6"/>
  <c r="U528" i="6"/>
  <c r="U532" i="6"/>
  <c r="U536" i="6"/>
  <c r="U540" i="6"/>
  <c r="U544" i="6"/>
  <c r="U548" i="6"/>
  <c r="U469" i="6"/>
  <c r="U473" i="6"/>
  <c r="U477" i="6"/>
  <c r="U481" i="6"/>
  <c r="U485" i="6"/>
  <c r="U489" i="6"/>
  <c r="U493" i="6"/>
  <c r="U497" i="6"/>
  <c r="U501" i="6"/>
  <c r="U505" i="6"/>
  <c r="U509" i="6"/>
  <c r="U513" i="6"/>
  <c r="U517" i="6"/>
  <c r="U521" i="6"/>
  <c r="U525" i="6"/>
  <c r="U254" i="6"/>
  <c r="U258" i="6"/>
  <c r="U262" i="6"/>
  <c r="U266" i="6"/>
  <c r="W708" i="6"/>
  <c r="W712" i="6"/>
  <c r="W716" i="6"/>
  <c r="W720" i="6"/>
  <c r="W724" i="6"/>
  <c r="W728" i="6"/>
  <c r="W732" i="6"/>
  <c r="W736" i="6"/>
  <c r="W740" i="6"/>
  <c r="W744" i="6"/>
  <c r="W748" i="6"/>
  <c r="W695" i="6"/>
  <c r="W699" i="6"/>
  <c r="W703" i="6"/>
  <c r="W707" i="6"/>
  <c r="W663" i="6"/>
  <c r="W667" i="6"/>
  <c r="W671" i="6"/>
  <c r="W675" i="6"/>
  <c r="W679" i="6"/>
  <c r="W683" i="6"/>
  <c r="W687" i="6"/>
  <c r="W691" i="6"/>
  <c r="W552" i="6"/>
  <c r="W556" i="6"/>
  <c r="W560" i="6"/>
  <c r="W564" i="6"/>
  <c r="W568" i="6"/>
  <c r="W572" i="6"/>
  <c r="W576" i="6"/>
  <c r="W580" i="6"/>
  <c r="W584" i="6"/>
  <c r="W588" i="6"/>
  <c r="W592" i="6"/>
  <c r="W596" i="6"/>
  <c r="W600" i="6"/>
  <c r="W604" i="6"/>
  <c r="W608" i="6"/>
  <c r="W612" i="6"/>
  <c r="W616" i="6"/>
  <c r="W620" i="6"/>
  <c r="W624" i="6"/>
  <c r="W628" i="6"/>
  <c r="W632" i="6"/>
  <c r="W636" i="6"/>
  <c r="W640" i="6"/>
  <c r="W644" i="6"/>
  <c r="W648" i="6"/>
  <c r="W652" i="6"/>
  <c r="W656" i="6"/>
  <c r="W550" i="6"/>
  <c r="W528" i="6"/>
  <c r="W532" i="6"/>
  <c r="W536" i="6"/>
  <c r="W540" i="6"/>
  <c r="W544" i="6"/>
  <c r="W548" i="6"/>
  <c r="W469" i="6"/>
  <c r="W473" i="6"/>
  <c r="W477" i="6"/>
  <c r="W481" i="6"/>
  <c r="W485" i="6"/>
  <c r="W489" i="6"/>
  <c r="W493" i="6"/>
  <c r="W497" i="6"/>
  <c r="W501" i="6"/>
  <c r="W505" i="6"/>
  <c r="W509" i="6"/>
  <c r="W513" i="6"/>
  <c r="W517" i="6"/>
  <c r="W521" i="6"/>
  <c r="W525" i="6"/>
  <c r="W254" i="6"/>
  <c r="W258" i="6"/>
  <c r="W262" i="6"/>
  <c r="W266" i="6"/>
  <c r="W270" i="6"/>
  <c r="W274" i="6"/>
  <c r="W278" i="6"/>
  <c r="W282" i="6"/>
  <c r="W286" i="6"/>
  <c r="W290" i="6"/>
  <c r="W294" i="6"/>
  <c r="W298" i="6"/>
  <c r="W302" i="6"/>
  <c r="U709" i="6"/>
  <c r="U713" i="6"/>
  <c r="U717" i="6"/>
  <c r="U721" i="6"/>
  <c r="U725" i="6"/>
  <c r="U729" i="6"/>
  <c r="U733" i="6"/>
  <c r="U737" i="6"/>
  <c r="U741" i="6"/>
  <c r="U745" i="6"/>
  <c r="U749" i="6"/>
  <c r="U696" i="6"/>
  <c r="U700" i="6"/>
  <c r="U704" i="6"/>
  <c r="U660" i="6"/>
  <c r="U664" i="6"/>
  <c r="U668" i="6"/>
  <c r="U672" i="6"/>
  <c r="U676" i="6"/>
  <c r="U680" i="6"/>
  <c r="U684" i="6"/>
  <c r="U688" i="6"/>
  <c r="U692" i="6"/>
  <c r="U553" i="6"/>
  <c r="U557" i="6"/>
  <c r="U561" i="6"/>
  <c r="U565" i="6"/>
  <c r="U569" i="6"/>
  <c r="U573" i="6"/>
  <c r="U577" i="6"/>
  <c r="U581" i="6"/>
  <c r="U585" i="6"/>
  <c r="U589" i="6"/>
  <c r="U593" i="6"/>
  <c r="U597" i="6"/>
  <c r="U601" i="6"/>
  <c r="U605" i="6"/>
  <c r="U609" i="6"/>
  <c r="U613" i="6"/>
  <c r="U617" i="6"/>
  <c r="U621" i="6"/>
  <c r="U625" i="6"/>
  <c r="U629" i="6"/>
  <c r="U633" i="6"/>
  <c r="U637" i="6"/>
  <c r="U641" i="6"/>
  <c r="U645" i="6"/>
  <c r="U649" i="6"/>
  <c r="U653" i="6"/>
  <c r="U657" i="6"/>
  <c r="U549" i="6"/>
  <c r="U529" i="6"/>
  <c r="U533" i="6"/>
  <c r="U537" i="6"/>
  <c r="U541" i="6"/>
  <c r="U545" i="6"/>
  <c r="U466" i="6"/>
  <c r="U470" i="6"/>
  <c r="U474" i="6"/>
  <c r="U478" i="6"/>
  <c r="U482" i="6"/>
  <c r="U486" i="6"/>
  <c r="U490" i="6"/>
  <c r="U494" i="6"/>
  <c r="U498" i="6"/>
  <c r="U502" i="6"/>
  <c r="U506" i="6"/>
  <c r="U510" i="6"/>
  <c r="U514" i="6"/>
  <c r="U518" i="6"/>
  <c r="U522" i="6"/>
  <c r="U251" i="6"/>
  <c r="U255" i="6"/>
  <c r="U259" i="6"/>
  <c r="U263" i="6"/>
  <c r="W709" i="6"/>
  <c r="W713" i="6"/>
  <c r="W717" i="6"/>
  <c r="W721" i="6"/>
  <c r="W725" i="6"/>
  <c r="W729" i="6"/>
  <c r="W733" i="6"/>
  <c r="W737" i="6"/>
  <c r="W741" i="6"/>
  <c r="W745" i="6"/>
  <c r="W749" i="6"/>
  <c r="W696" i="6"/>
  <c r="W700" i="6"/>
  <c r="W704" i="6"/>
  <c r="W660" i="6"/>
  <c r="W664" i="6"/>
  <c r="W668" i="6"/>
  <c r="W672" i="6"/>
  <c r="W676" i="6"/>
  <c r="W680" i="6"/>
  <c r="W684" i="6"/>
  <c r="W688" i="6"/>
  <c r="W692" i="6"/>
  <c r="W553" i="6"/>
  <c r="W557" i="6"/>
  <c r="W561" i="6"/>
  <c r="W565" i="6"/>
  <c r="W569" i="6"/>
  <c r="W573" i="6"/>
  <c r="W577" i="6"/>
  <c r="W581" i="6"/>
  <c r="W585" i="6"/>
  <c r="W589" i="6"/>
  <c r="W593" i="6"/>
  <c r="W597" i="6"/>
  <c r="W601" i="6"/>
  <c r="W605" i="6"/>
  <c r="W609" i="6"/>
  <c r="W613" i="6"/>
  <c r="W617" i="6"/>
  <c r="W621" i="6"/>
  <c r="W625" i="6"/>
  <c r="W629" i="6"/>
  <c r="W633" i="6"/>
  <c r="W637" i="6"/>
  <c r="W641" i="6"/>
  <c r="W645" i="6"/>
  <c r="W649" i="6"/>
  <c r="W653" i="6"/>
  <c r="W657" i="6"/>
  <c r="W549" i="6"/>
  <c r="W529" i="6"/>
  <c r="W533" i="6"/>
  <c r="W537" i="6"/>
  <c r="W541" i="6"/>
  <c r="W545" i="6"/>
  <c r="W466" i="6"/>
  <c r="W470" i="6"/>
  <c r="W474" i="6"/>
  <c r="W478" i="6"/>
  <c r="W482" i="6"/>
  <c r="W486" i="6"/>
  <c r="W490" i="6"/>
  <c r="W494" i="6"/>
  <c r="W498" i="6"/>
  <c r="W502" i="6"/>
  <c r="W506" i="6"/>
  <c r="W510" i="6"/>
  <c r="W514" i="6"/>
  <c r="W518" i="6"/>
  <c r="W522" i="6"/>
  <c r="W251" i="6"/>
  <c r="W255" i="6"/>
  <c r="W259" i="6"/>
  <c r="U710" i="6"/>
  <c r="U714" i="6"/>
  <c r="U718" i="6"/>
  <c r="U722" i="6"/>
  <c r="U726" i="6"/>
  <c r="U730" i="6"/>
  <c r="U734" i="6"/>
  <c r="U738" i="6"/>
  <c r="U742" i="6"/>
  <c r="U746" i="6"/>
  <c r="U750" i="6"/>
  <c r="U697" i="6"/>
  <c r="U701" i="6"/>
  <c r="U705" i="6"/>
  <c r="U661" i="6"/>
  <c r="U665" i="6"/>
  <c r="U669" i="6"/>
  <c r="U673" i="6"/>
  <c r="U677" i="6"/>
  <c r="U681" i="6"/>
  <c r="U685" i="6"/>
  <c r="U689" i="6"/>
  <c r="U693" i="6"/>
  <c r="U554" i="6"/>
  <c r="U558" i="6"/>
  <c r="U562" i="6"/>
  <c r="U566" i="6"/>
  <c r="U570" i="6"/>
  <c r="U574" i="6"/>
  <c r="U578" i="6"/>
  <c r="U582" i="6"/>
  <c r="U586" i="6"/>
  <c r="U590" i="6"/>
  <c r="U594" i="6"/>
  <c r="U598" i="6"/>
  <c r="U602" i="6"/>
  <c r="U606" i="6"/>
  <c r="U610" i="6"/>
  <c r="U614" i="6"/>
  <c r="U618" i="6"/>
  <c r="U622" i="6"/>
  <c r="U626" i="6"/>
  <c r="U630" i="6"/>
  <c r="U634" i="6"/>
  <c r="U638" i="6"/>
  <c r="U642" i="6"/>
  <c r="U646" i="6"/>
  <c r="U650" i="6"/>
  <c r="U654" i="6"/>
  <c r="U658" i="6"/>
  <c r="U526" i="6"/>
  <c r="U530" i="6"/>
  <c r="U534" i="6"/>
  <c r="U538" i="6"/>
  <c r="U542" i="6"/>
  <c r="U546" i="6"/>
  <c r="U467" i="6"/>
  <c r="U471" i="6"/>
  <c r="U475" i="6"/>
  <c r="U479" i="6"/>
  <c r="U483" i="6"/>
  <c r="U487" i="6"/>
  <c r="U491" i="6"/>
  <c r="U495" i="6"/>
  <c r="U499" i="6"/>
  <c r="U503" i="6"/>
  <c r="U507" i="6"/>
  <c r="U511" i="6"/>
  <c r="U515" i="6"/>
  <c r="U519" i="6"/>
  <c r="U523" i="6"/>
  <c r="U252" i="6"/>
  <c r="U256" i="6"/>
  <c r="U260" i="6"/>
  <c r="U264" i="6"/>
  <c r="U268" i="6"/>
  <c r="U272" i="6"/>
  <c r="U276" i="6"/>
  <c r="U280" i="6"/>
  <c r="U284" i="6"/>
  <c r="U288" i="6"/>
  <c r="U292" i="6"/>
  <c r="U296" i="6"/>
  <c r="U300" i="6"/>
  <c r="U304" i="6"/>
  <c r="W710" i="6"/>
  <c r="W714" i="6"/>
  <c r="W718" i="6"/>
  <c r="W722" i="6"/>
  <c r="W726" i="6"/>
  <c r="W730" i="6"/>
  <c r="W734" i="6"/>
  <c r="W738" i="6"/>
  <c r="W742" i="6"/>
  <c r="W746" i="6"/>
  <c r="W750" i="6"/>
  <c r="W697" i="6"/>
  <c r="W701" i="6"/>
  <c r="W705" i="6"/>
  <c r="W661" i="6"/>
  <c r="W665" i="6"/>
  <c r="W669" i="6"/>
  <c r="W673" i="6"/>
  <c r="W677" i="6"/>
  <c r="W681" i="6"/>
  <c r="W685" i="6"/>
  <c r="W689" i="6"/>
  <c r="W693" i="6"/>
  <c r="W554" i="6"/>
  <c r="W558" i="6"/>
  <c r="W562" i="6"/>
  <c r="W566" i="6"/>
  <c r="W570" i="6"/>
  <c r="W574" i="6"/>
  <c r="W578" i="6"/>
  <c r="W582" i="6"/>
  <c r="W586" i="6"/>
  <c r="W590" i="6"/>
  <c r="W594" i="6"/>
  <c r="W598" i="6"/>
  <c r="W602" i="6"/>
  <c r="W606" i="6"/>
  <c r="W610" i="6"/>
  <c r="W614" i="6"/>
  <c r="W618" i="6"/>
  <c r="W622" i="6"/>
  <c r="W626" i="6"/>
  <c r="W630" i="6"/>
  <c r="W634" i="6"/>
  <c r="W638" i="6"/>
  <c r="W642" i="6"/>
  <c r="W646" i="6"/>
  <c r="W650" i="6"/>
  <c r="W654" i="6"/>
  <c r="W658" i="6"/>
  <c r="W526" i="6"/>
  <c r="W530" i="6"/>
  <c r="W534" i="6"/>
  <c r="W538" i="6"/>
  <c r="W542" i="6"/>
  <c r="W546" i="6"/>
  <c r="W467" i="6"/>
  <c r="W471" i="6"/>
  <c r="W475" i="6"/>
  <c r="W479" i="6"/>
  <c r="W483" i="6"/>
  <c r="W487" i="6"/>
  <c r="W491" i="6"/>
  <c r="W495" i="6"/>
  <c r="W499" i="6"/>
  <c r="W503" i="6"/>
  <c r="W507" i="6"/>
  <c r="W511" i="6"/>
  <c r="W515" i="6"/>
  <c r="W519" i="6"/>
  <c r="W523" i="6"/>
  <c r="W252" i="6"/>
  <c r="W256" i="6"/>
  <c r="W260" i="6"/>
  <c r="W264" i="6"/>
  <c r="W268" i="6"/>
  <c r="W272" i="6"/>
  <c r="W276" i="6"/>
  <c r="W280" i="6"/>
  <c r="W284" i="6"/>
  <c r="W288" i="6"/>
  <c r="W292" i="6"/>
  <c r="W296" i="6"/>
  <c r="W300" i="6"/>
  <c r="W304" i="6"/>
  <c r="U161" i="6"/>
  <c r="U157" i="6"/>
  <c r="U153" i="6"/>
  <c r="U218" i="6"/>
  <c r="U214" i="6"/>
  <c r="U210" i="6"/>
  <c r="U206" i="6"/>
  <c r="U202" i="6"/>
  <c r="U198" i="6"/>
  <c r="U194" i="6"/>
  <c r="U190" i="6"/>
  <c r="U186" i="6"/>
  <c r="U182" i="6"/>
  <c r="U178" i="6"/>
  <c r="U174" i="6"/>
  <c r="U170" i="6"/>
  <c r="U166" i="6"/>
  <c r="U240" i="6"/>
  <c r="U236" i="6"/>
  <c r="U232" i="6"/>
  <c r="U228" i="6"/>
  <c r="U224" i="6"/>
  <c r="U220" i="6"/>
  <c r="U246" i="6"/>
  <c r="U250" i="6"/>
  <c r="U462" i="6"/>
  <c r="U458" i="6"/>
  <c r="U454" i="6"/>
  <c r="U450" i="6"/>
  <c r="U446" i="6"/>
  <c r="U442" i="6"/>
  <c r="U438" i="6"/>
  <c r="U434" i="6"/>
  <c r="U430" i="6"/>
  <c r="U426" i="6"/>
  <c r="U422" i="6"/>
  <c r="U418" i="6"/>
  <c r="U414" i="6"/>
  <c r="U410" i="6"/>
  <c r="U406" i="6"/>
  <c r="U402" i="6"/>
  <c r="U398" i="6"/>
  <c r="U394" i="6"/>
  <c r="U390" i="6"/>
  <c r="U386" i="6"/>
  <c r="U382" i="6"/>
  <c r="U378" i="6"/>
  <c r="U374" i="6"/>
  <c r="U370" i="6"/>
  <c r="U366" i="6"/>
  <c r="U362" i="6"/>
  <c r="U358" i="6"/>
  <c r="U354" i="6"/>
  <c r="U350" i="6"/>
  <c r="U346" i="6"/>
  <c r="U342" i="6"/>
  <c r="U338" i="6"/>
  <c r="U334" i="6"/>
  <c r="U330" i="6"/>
  <c r="U326" i="6"/>
  <c r="U322" i="6"/>
  <c r="U318" i="6"/>
  <c r="U314" i="6"/>
  <c r="U310" i="6"/>
  <c r="U306" i="6"/>
  <c r="W299" i="6"/>
  <c r="W293" i="6"/>
  <c r="U287" i="6"/>
  <c r="U281" i="6"/>
  <c r="U274" i="6"/>
  <c r="W267" i="6"/>
  <c r="U257" i="6"/>
  <c r="U516" i="6"/>
  <c r="U500" i="6"/>
  <c r="U472" i="6"/>
  <c r="U659" i="6"/>
  <c r="U627" i="6"/>
  <c r="U595" i="6"/>
  <c r="U563" i="6"/>
  <c r="U674" i="6"/>
  <c r="U747" i="6"/>
  <c r="U715" i="6"/>
  <c r="W164" i="6"/>
  <c r="W160" i="6"/>
  <c r="W156" i="6"/>
  <c r="W152" i="6"/>
  <c r="W217" i="6"/>
  <c r="W213" i="6"/>
  <c r="W209" i="6"/>
  <c r="W205" i="6"/>
  <c r="W201" i="6"/>
  <c r="W197" i="6"/>
  <c r="W193" i="6"/>
  <c r="W189" i="6"/>
  <c r="W185" i="6"/>
  <c r="W181" i="6"/>
  <c r="W177" i="6"/>
  <c r="W173" i="6"/>
  <c r="W169" i="6"/>
  <c r="W165" i="6"/>
  <c r="W239" i="6"/>
  <c r="W235" i="6"/>
  <c r="W231" i="6"/>
  <c r="W227" i="6"/>
  <c r="W223" i="6"/>
  <c r="W249" i="6"/>
  <c r="W245" i="6"/>
  <c r="W465" i="6"/>
  <c r="W461" i="6"/>
  <c r="W457" i="6"/>
  <c r="W453" i="6"/>
  <c r="W449" i="6"/>
  <c r="W445" i="6"/>
  <c r="W441" i="6"/>
  <c r="W437" i="6"/>
  <c r="W433" i="6"/>
  <c r="W429" i="6"/>
  <c r="W425" i="6"/>
  <c r="W421" i="6"/>
  <c r="W417" i="6"/>
  <c r="W413" i="6"/>
  <c r="W409" i="6"/>
  <c r="W405" i="6"/>
  <c r="W401" i="6"/>
  <c r="W397" i="6"/>
  <c r="W393" i="6"/>
  <c r="W389" i="6"/>
  <c r="W385" i="6"/>
  <c r="W381" i="6"/>
  <c r="W377" i="6"/>
  <c r="W373" i="6"/>
  <c r="W369" i="6"/>
  <c r="W365" i="6"/>
  <c r="W361" i="6"/>
  <c r="W357" i="6"/>
  <c r="W353" i="6"/>
  <c r="W349" i="6"/>
  <c r="W345" i="6"/>
  <c r="W341" i="6"/>
  <c r="W337" i="6"/>
  <c r="W333" i="6"/>
  <c r="W329" i="6"/>
  <c r="W325" i="6"/>
  <c r="W321" i="6"/>
  <c r="W317" i="6"/>
  <c r="W313" i="6"/>
  <c r="W309" i="6"/>
  <c r="W305" i="6"/>
  <c r="U299" i="6"/>
  <c r="U293" i="6"/>
  <c r="U286" i="6"/>
  <c r="W279" i="6"/>
  <c r="W273" i="6"/>
  <c r="U267" i="6"/>
  <c r="W253" i="6"/>
  <c r="W512" i="6"/>
  <c r="W496" i="6"/>
  <c r="U468" i="6"/>
  <c r="U655" i="6"/>
  <c r="U623" i="6"/>
  <c r="U591" i="6"/>
  <c r="U559" i="6"/>
  <c r="U670" i="6"/>
  <c r="U743" i="6"/>
  <c r="U711" i="6"/>
  <c r="C30" i="6"/>
  <c r="U105" i="6"/>
  <c r="U97" i="6"/>
  <c r="U81" i="6"/>
  <c r="U137" i="6"/>
  <c r="U73" i="6"/>
  <c r="U89" i="6"/>
  <c r="U145" i="6"/>
  <c r="U129" i="6"/>
  <c r="U65" i="6"/>
  <c r="U121" i="6"/>
  <c r="U57" i="6"/>
  <c r="U113" i="6"/>
  <c r="U144" i="6"/>
  <c r="U136" i="6"/>
  <c r="U128" i="6"/>
  <c r="U120" i="6"/>
  <c r="U112" i="6"/>
  <c r="U104" i="6"/>
  <c r="U96" i="6"/>
  <c r="U88" i="6"/>
  <c r="U80" i="6"/>
  <c r="U72" i="6"/>
  <c r="U64" i="6"/>
  <c r="U56" i="6"/>
  <c r="U5" i="6"/>
  <c r="U143" i="6"/>
  <c r="U135" i="6"/>
  <c r="U127" i="6"/>
  <c r="U119" i="6"/>
  <c r="U111" i="6"/>
  <c r="U103" i="6"/>
  <c r="U95" i="6"/>
  <c r="U87" i="6"/>
  <c r="U79" i="6"/>
  <c r="U71" i="6"/>
  <c r="U63" i="6"/>
  <c r="U150" i="6"/>
  <c r="U142" i="6"/>
  <c r="U134" i="6"/>
  <c r="U126" i="6"/>
  <c r="U118" i="6"/>
  <c r="U110" i="6"/>
  <c r="U102" i="6"/>
  <c r="U94" i="6"/>
  <c r="U86" i="6"/>
  <c r="U78" i="6"/>
  <c r="U70" i="6"/>
  <c r="U62" i="6"/>
  <c r="U149" i="6"/>
  <c r="U141" i="6"/>
  <c r="U133" i="6"/>
  <c r="U125" i="6"/>
  <c r="U117" i="6"/>
  <c r="U109" i="6"/>
  <c r="U101" i="6"/>
  <c r="U93" i="6"/>
  <c r="U85" i="6"/>
  <c r="U77" i="6"/>
  <c r="U69" i="6"/>
  <c r="U61" i="6"/>
  <c r="U148" i="6"/>
  <c r="U140" i="6"/>
  <c r="U132" i="6"/>
  <c r="U124" i="6"/>
  <c r="U116" i="6"/>
  <c r="U108" i="6"/>
  <c r="U100" i="6"/>
  <c r="U92" i="6"/>
  <c r="U84" i="6"/>
  <c r="U76" i="6"/>
  <c r="U68" i="6"/>
  <c r="U60" i="6"/>
  <c r="U147" i="6"/>
  <c r="U139" i="6"/>
  <c r="U131" i="6"/>
  <c r="U123" i="6"/>
  <c r="U115" i="6"/>
  <c r="U107" i="6"/>
  <c r="U99" i="6"/>
  <c r="U91" i="6"/>
  <c r="U83" i="6"/>
  <c r="U75" i="6"/>
  <c r="U67" i="6"/>
  <c r="U59" i="6"/>
  <c r="U146" i="6"/>
  <c r="U138" i="6"/>
  <c r="U130" i="6"/>
  <c r="U122" i="6"/>
  <c r="U114" i="6"/>
  <c r="U106" i="6"/>
  <c r="U98" i="6"/>
  <c r="U90" i="6"/>
  <c r="U82" i="6"/>
  <c r="U74" i="6"/>
  <c r="U66" i="6"/>
  <c r="U58" i="6"/>
  <c r="W102" i="1"/>
  <c r="W101" i="1"/>
  <c r="W100" i="1"/>
  <c r="W99" i="1"/>
  <c r="W98" i="1"/>
  <c r="W97" i="1"/>
  <c r="W96" i="1"/>
  <c r="W95" i="1"/>
  <c r="W94" i="1"/>
  <c r="W93" i="1"/>
  <c r="W92" i="1"/>
  <c r="W91" i="1"/>
  <c r="W90" i="1"/>
  <c r="W89" i="1"/>
  <c r="W88" i="1"/>
  <c r="W87" i="1"/>
  <c r="W86" i="1"/>
  <c r="W85" i="1"/>
  <c r="W84" i="1"/>
  <c r="W83" i="1"/>
  <c r="W82" i="1"/>
  <c r="W81" i="1"/>
  <c r="W80" i="1"/>
  <c r="W79" i="1"/>
  <c r="W78" i="1"/>
  <c r="W77" i="1"/>
  <c r="W76" i="1"/>
  <c r="W75" i="1"/>
  <c r="W74" i="1"/>
  <c r="W73" i="1"/>
  <c r="W72" i="1"/>
  <c r="W71" i="1"/>
  <c r="W70" i="1"/>
  <c r="W69" i="1"/>
  <c r="W68" i="1"/>
  <c r="W67" i="1"/>
  <c r="W66" i="1"/>
  <c r="W65" i="1"/>
  <c r="W64" i="1"/>
  <c r="W63" i="1"/>
  <c r="W62" i="1"/>
  <c r="W61" i="1"/>
  <c r="W60" i="1"/>
  <c r="W59" i="1"/>
  <c r="W58" i="1"/>
  <c r="W57" i="1"/>
  <c r="W56" i="1"/>
  <c r="W55" i="1"/>
  <c r="W54" i="1"/>
  <c r="W53" i="1"/>
  <c r="W52" i="1"/>
  <c r="W51" i="1"/>
  <c r="W50" i="1"/>
  <c r="W49" i="1"/>
  <c r="W48" i="1"/>
  <c r="W47" i="1"/>
  <c r="W46" i="1"/>
  <c r="W45" i="1"/>
  <c r="W44" i="1"/>
  <c r="W43" i="1"/>
  <c r="W42" i="1"/>
  <c r="W41" i="1"/>
  <c r="W40" i="1"/>
  <c r="W39" i="1"/>
  <c r="W38" i="1"/>
  <c r="W37" i="1"/>
  <c r="W36" i="1"/>
  <c r="W35" i="1"/>
  <c r="W34" i="1"/>
  <c r="W33" i="1"/>
  <c r="W32" i="1"/>
  <c r="W31" i="1"/>
  <c r="W30" i="1"/>
  <c r="W29" i="1"/>
  <c r="W28" i="1"/>
  <c r="W27" i="1"/>
  <c r="W26" i="1"/>
  <c r="W25" i="1"/>
  <c r="W24" i="1"/>
  <c r="W23" i="1"/>
  <c r="W22" i="1"/>
  <c r="W21" i="1"/>
  <c r="W20" i="1"/>
  <c r="W19" i="1"/>
  <c r="W18" i="1"/>
  <c r="W17" i="1"/>
  <c r="W16" i="1"/>
  <c r="W15" i="1"/>
  <c r="W14" i="1"/>
  <c r="W13" i="1"/>
  <c r="W12" i="1"/>
  <c r="W11" i="1"/>
  <c r="W10" i="1"/>
  <c r="W9" i="1"/>
  <c r="W8" i="1"/>
  <c r="W7" i="1"/>
  <c r="W6" i="1"/>
  <c r="W5" i="1"/>
  <c r="W4" i="1"/>
  <c r="Y5" i="11"/>
  <c r="I6" i="11"/>
  <c r="W5" i="6"/>
  <c r="W149" i="6"/>
  <c r="W148" i="6"/>
  <c r="W147" i="6"/>
  <c r="W146" i="6"/>
  <c r="W145" i="6"/>
  <c r="W144" i="6"/>
  <c r="W143" i="6"/>
  <c r="W142" i="6"/>
  <c r="W141" i="6"/>
  <c r="W140" i="6"/>
  <c r="W139" i="6"/>
  <c r="W138" i="6"/>
  <c r="W137" i="6"/>
  <c r="W136" i="6"/>
  <c r="W135" i="6"/>
  <c r="W134" i="6"/>
  <c r="W133" i="6"/>
  <c r="W132" i="6"/>
  <c r="W131" i="6"/>
  <c r="W130" i="6"/>
  <c r="W129" i="6"/>
  <c r="W128" i="6"/>
  <c r="W127" i="6"/>
  <c r="W126" i="6"/>
  <c r="W125" i="6"/>
  <c r="W124" i="6"/>
  <c r="W123" i="6"/>
  <c r="W122" i="6"/>
  <c r="W121" i="6"/>
  <c r="W120" i="6"/>
  <c r="W119" i="6"/>
  <c r="W118" i="6"/>
  <c r="W117" i="6"/>
  <c r="W116" i="6"/>
  <c r="W115" i="6"/>
  <c r="W114" i="6"/>
  <c r="W113" i="6"/>
  <c r="W112" i="6"/>
  <c r="W111" i="6"/>
  <c r="W110" i="6"/>
  <c r="W109" i="6"/>
  <c r="W108" i="6"/>
  <c r="W107" i="6"/>
  <c r="W106" i="6"/>
  <c r="W105" i="6"/>
  <c r="W104" i="6"/>
  <c r="W103" i="6"/>
  <c r="W102" i="6"/>
  <c r="W101" i="6"/>
  <c r="W100" i="6"/>
  <c r="W99" i="6"/>
  <c r="W98" i="6"/>
  <c r="W97" i="6"/>
  <c r="W96" i="6"/>
  <c r="W95" i="6"/>
  <c r="W94" i="6"/>
  <c r="W93" i="6"/>
  <c r="W92" i="6"/>
  <c r="W91" i="6"/>
  <c r="W90" i="6"/>
  <c r="W89" i="6"/>
  <c r="W88" i="6"/>
  <c r="W87" i="6"/>
  <c r="W86" i="6"/>
  <c r="W85" i="6"/>
  <c r="W84" i="6"/>
  <c r="W83" i="6"/>
  <c r="W82" i="6"/>
  <c r="W81" i="6"/>
  <c r="W80" i="6"/>
  <c r="W79" i="6"/>
  <c r="W78" i="6"/>
  <c r="W77" i="6"/>
  <c r="W76" i="6"/>
  <c r="W75" i="6"/>
  <c r="W74" i="6"/>
  <c r="W73" i="6"/>
  <c r="W72" i="6"/>
  <c r="W71" i="6"/>
  <c r="W70" i="6"/>
  <c r="W69" i="6"/>
  <c r="W68" i="6"/>
  <c r="W67" i="6"/>
  <c r="W66" i="6"/>
  <c r="W65" i="6"/>
  <c r="W64" i="6"/>
  <c r="W63" i="6"/>
  <c r="W62" i="6"/>
  <c r="W61" i="6"/>
  <c r="W60" i="6"/>
  <c r="W59" i="6"/>
  <c r="W58" i="6"/>
  <c r="W57" i="6"/>
  <c r="W56" i="6"/>
  <c r="W55" i="6"/>
  <c r="X30" i="16"/>
  <c r="X29" i="16"/>
  <c r="X28" i="16"/>
  <c r="W25" i="16"/>
  <c r="W29" i="16"/>
  <c r="W33" i="16"/>
  <c r="X27" i="16"/>
  <c r="W27" i="16"/>
  <c r="W37" i="16"/>
  <c r="X31" i="16"/>
  <c r="X25" i="16"/>
  <c r="W48" i="16"/>
  <c r="W44" i="16"/>
  <c r="W40" i="16"/>
  <c r="W36" i="16"/>
  <c r="W32" i="16"/>
  <c r="W28" i="16"/>
  <c r="X26" i="16"/>
  <c r="W50" i="16"/>
  <c r="W46" i="16"/>
  <c r="W42" i="16"/>
  <c r="W38" i="16"/>
  <c r="W34" i="16"/>
  <c r="W30" i="16"/>
  <c r="E4" i="20"/>
  <c r="D28" i="20" s="1"/>
  <c r="D27" i="21"/>
  <c r="D28" i="21"/>
  <c r="G4" i="19"/>
  <c r="H4" i="19"/>
  <c r="I4" i="19"/>
  <c r="J4" i="19"/>
  <c r="K4" i="19"/>
  <c r="L4" i="19"/>
  <c r="M4" i="19"/>
  <c r="N4" i="19"/>
  <c r="N5" i="19" s="1"/>
  <c r="O4" i="19"/>
  <c r="P4" i="19"/>
  <c r="Q4" i="19"/>
  <c r="R4" i="19"/>
  <c r="S4" i="19"/>
  <c r="T4" i="19"/>
  <c r="U4" i="19"/>
  <c r="V4" i="19"/>
  <c r="V5" i="19" s="1"/>
  <c r="W4" i="19"/>
  <c r="X4" i="19"/>
  <c r="Y4" i="19"/>
  <c r="Z4" i="19"/>
  <c r="AA4" i="19"/>
  <c r="AB4" i="19"/>
  <c r="AC4" i="19"/>
  <c r="AD4" i="19"/>
  <c r="AD5" i="19" s="1"/>
  <c r="AE4" i="19"/>
  <c r="AF4" i="19"/>
  <c r="AG4" i="19"/>
  <c r="AH4" i="19"/>
  <c r="AI4" i="19"/>
  <c r="AJ4" i="19"/>
  <c r="AK4" i="19"/>
  <c r="AL4" i="19"/>
  <c r="AL5" i="19" s="1"/>
  <c r="AM4" i="19"/>
  <c r="AN4" i="19"/>
  <c r="AO4" i="19"/>
  <c r="AP4" i="19"/>
  <c r="AQ4" i="19"/>
  <c r="AR4" i="19"/>
  <c r="AS4" i="19"/>
  <c r="AT4" i="19"/>
  <c r="AT5" i="19" s="1"/>
  <c r="AU4" i="19"/>
  <c r="AV4" i="19"/>
  <c r="AW4" i="19"/>
  <c r="AX4" i="19"/>
  <c r="AY4" i="19"/>
  <c r="AZ4" i="19"/>
  <c r="BA4" i="19"/>
  <c r="BB4" i="19"/>
  <c r="BB5" i="19" s="1"/>
  <c r="BC4" i="19"/>
  <c r="BD4" i="19"/>
  <c r="BE4" i="19"/>
  <c r="BF4" i="19"/>
  <c r="BG4" i="19"/>
  <c r="BH4" i="19"/>
  <c r="BI4" i="19"/>
  <c r="BJ4" i="19"/>
  <c r="BJ5" i="19" s="1"/>
  <c r="BK4" i="19"/>
  <c r="BL4" i="19"/>
  <c r="BM4" i="19"/>
  <c r="BN4" i="19"/>
  <c r="BO4" i="19"/>
  <c r="BP4" i="19"/>
  <c r="BQ4" i="19"/>
  <c r="BR4" i="19"/>
  <c r="BR5" i="19" s="1"/>
  <c r="BS4" i="19"/>
  <c r="BT4" i="19"/>
  <c r="BU4" i="19"/>
  <c r="BV4" i="19"/>
  <c r="BW4" i="19"/>
  <c r="BX4" i="19"/>
  <c r="BY4" i="19"/>
  <c r="BZ4" i="19"/>
  <c r="BZ5" i="19" s="1"/>
  <c r="CA4" i="19"/>
  <c r="CB4" i="19"/>
  <c r="CC4" i="19"/>
  <c r="CD4" i="19"/>
  <c r="CE4" i="19"/>
  <c r="CF4" i="19"/>
  <c r="CG4" i="19"/>
  <c r="CH4" i="19"/>
  <c r="CH5" i="19" s="1"/>
  <c r="CI4" i="19"/>
  <c r="CJ4" i="19"/>
  <c r="CK4" i="19"/>
  <c r="CL4" i="19"/>
  <c r="CM4" i="19"/>
  <c r="CN4" i="19"/>
  <c r="CO4" i="19"/>
  <c r="CP4" i="19"/>
  <c r="CP5" i="19" s="1"/>
  <c r="CQ4" i="19"/>
  <c r="CR4" i="19"/>
  <c r="CS4" i="19"/>
  <c r="CT4" i="19"/>
  <c r="CU4" i="19"/>
  <c r="CV4" i="19"/>
  <c r="CW4" i="19"/>
  <c r="CX4" i="19"/>
  <c r="CX5" i="19" s="1"/>
  <c r="CY4" i="19"/>
  <c r="CZ4" i="19"/>
  <c r="DA4" i="19"/>
  <c r="DB4" i="19"/>
  <c r="G5" i="19"/>
  <c r="H5" i="19"/>
  <c r="I5" i="19"/>
  <c r="J5" i="19"/>
  <c r="K5" i="19"/>
  <c r="L5" i="19"/>
  <c r="M5" i="19"/>
  <c r="O5" i="19"/>
  <c r="P5" i="19"/>
  <c r="Q5" i="19"/>
  <c r="R5" i="19"/>
  <c r="S5" i="19"/>
  <c r="T5" i="19"/>
  <c r="U5" i="19"/>
  <c r="W5" i="19"/>
  <c r="X5" i="19"/>
  <c r="Y5" i="19"/>
  <c r="Z5" i="19"/>
  <c r="AA5" i="19"/>
  <c r="AB5" i="19"/>
  <c r="AC5" i="19"/>
  <c r="AE5" i="19"/>
  <c r="AF5" i="19"/>
  <c r="AG5" i="19"/>
  <c r="AH5" i="19"/>
  <c r="AI5" i="19"/>
  <c r="AJ5" i="19"/>
  <c r="AK5" i="19"/>
  <c r="AM5" i="19"/>
  <c r="AN5" i="19"/>
  <c r="AO5" i="19"/>
  <c r="AP5" i="19"/>
  <c r="AQ5" i="19"/>
  <c r="AR5" i="19"/>
  <c r="AS5" i="19"/>
  <c r="AU5" i="19"/>
  <c r="AV5" i="19"/>
  <c r="AW5" i="19"/>
  <c r="AX5" i="19"/>
  <c r="AY5" i="19"/>
  <c r="AZ5" i="19"/>
  <c r="BA5" i="19"/>
  <c r="BC5" i="19"/>
  <c r="BD5" i="19"/>
  <c r="BE5" i="19"/>
  <c r="BF5" i="19"/>
  <c r="BG5" i="19"/>
  <c r="BH5" i="19"/>
  <c r="BI5" i="19"/>
  <c r="BK5" i="19"/>
  <c r="BL5" i="19"/>
  <c r="BM5" i="19"/>
  <c r="BN5" i="19"/>
  <c r="BO5" i="19"/>
  <c r="BP5" i="19"/>
  <c r="BQ5" i="19"/>
  <c r="BS5" i="19"/>
  <c r="BT5" i="19"/>
  <c r="BU5" i="19"/>
  <c r="BV5" i="19"/>
  <c r="BW5" i="19"/>
  <c r="BX5" i="19"/>
  <c r="BY5" i="19"/>
  <c r="CA5" i="19"/>
  <c r="CB5" i="19"/>
  <c r="CC5" i="19"/>
  <c r="CD5" i="19"/>
  <c r="CE5" i="19"/>
  <c r="CF5" i="19"/>
  <c r="CG5" i="19"/>
  <c r="CI5" i="19"/>
  <c r="CJ5" i="19"/>
  <c r="CK5" i="19"/>
  <c r="CL5" i="19"/>
  <c r="CM5" i="19"/>
  <c r="CN5" i="19"/>
  <c r="CO5" i="19"/>
  <c r="CQ5" i="19"/>
  <c r="CR5" i="19"/>
  <c r="CS5" i="19"/>
  <c r="CT5" i="19"/>
  <c r="CU5" i="19"/>
  <c r="CV5" i="19"/>
  <c r="CW5" i="19"/>
  <c r="CY5" i="19"/>
  <c r="CZ5" i="19"/>
  <c r="DA5" i="19"/>
  <c r="DB5" i="19"/>
  <c r="G6" i="19"/>
  <c r="H6" i="19"/>
  <c r="I6" i="19"/>
  <c r="J6" i="19"/>
  <c r="K6" i="19"/>
  <c r="L6" i="19"/>
  <c r="M6" i="19"/>
  <c r="N6" i="19"/>
  <c r="D16" i="19" s="1"/>
  <c r="O6" i="19"/>
  <c r="P6" i="19"/>
  <c r="Q6" i="19"/>
  <c r="R6" i="19"/>
  <c r="S6" i="19"/>
  <c r="T6" i="19"/>
  <c r="U6" i="19"/>
  <c r="V6" i="19"/>
  <c r="W6" i="19"/>
  <c r="X6" i="19"/>
  <c r="Y6" i="19"/>
  <c r="Z6" i="19"/>
  <c r="AA6" i="19"/>
  <c r="AB6" i="19"/>
  <c r="AC6" i="19"/>
  <c r="AD6" i="19"/>
  <c r="AE6" i="19"/>
  <c r="AF6" i="19"/>
  <c r="AG6" i="19"/>
  <c r="AH6" i="19"/>
  <c r="AI6" i="19"/>
  <c r="AJ6" i="19"/>
  <c r="AK6" i="19"/>
  <c r="AL6" i="19"/>
  <c r="AM6" i="19"/>
  <c r="AN6" i="19"/>
  <c r="AO6" i="19"/>
  <c r="AP6" i="19"/>
  <c r="AQ6" i="19"/>
  <c r="AR6" i="19"/>
  <c r="AS6" i="19"/>
  <c r="AT6" i="19"/>
  <c r="AU6" i="19"/>
  <c r="AV6" i="19"/>
  <c r="AW6" i="19"/>
  <c r="AX6" i="19"/>
  <c r="AY6" i="19"/>
  <c r="AZ6" i="19"/>
  <c r="BA6" i="19"/>
  <c r="BB6" i="19"/>
  <c r="BC6" i="19"/>
  <c r="BD6" i="19"/>
  <c r="BE6" i="19"/>
  <c r="BF6" i="19"/>
  <c r="BG6" i="19"/>
  <c r="BH6" i="19"/>
  <c r="BI6" i="19"/>
  <c r="BJ6" i="19"/>
  <c r="BK6" i="19"/>
  <c r="BL6" i="19"/>
  <c r="BM6" i="19"/>
  <c r="BN6" i="19"/>
  <c r="BO6" i="19"/>
  <c r="BP6" i="19"/>
  <c r="BQ6" i="19"/>
  <c r="BR6" i="19"/>
  <c r="BS6" i="19"/>
  <c r="BT6" i="19"/>
  <c r="BU6" i="19"/>
  <c r="BV6" i="19"/>
  <c r="BW6" i="19"/>
  <c r="BX6" i="19"/>
  <c r="BY6" i="19"/>
  <c r="BZ6" i="19"/>
  <c r="CA6" i="19"/>
  <c r="CB6" i="19"/>
  <c r="CC6" i="19"/>
  <c r="CD6" i="19"/>
  <c r="CE6" i="19"/>
  <c r="CF6" i="19"/>
  <c r="CG6" i="19"/>
  <c r="CH6" i="19"/>
  <c r="CI6" i="19"/>
  <c r="CJ6" i="19"/>
  <c r="CK6" i="19"/>
  <c r="CL6" i="19"/>
  <c r="CM6" i="19"/>
  <c r="CN6" i="19"/>
  <c r="CO6" i="19"/>
  <c r="CP6" i="19"/>
  <c r="CQ6" i="19"/>
  <c r="CR6" i="19"/>
  <c r="CS6" i="19"/>
  <c r="CT6" i="19"/>
  <c r="CU6" i="19"/>
  <c r="CV6" i="19"/>
  <c r="CW6" i="19"/>
  <c r="CX6" i="19"/>
  <c r="CY6" i="19"/>
  <c r="CZ6" i="19"/>
  <c r="DA6" i="19"/>
  <c r="DB6" i="19"/>
  <c r="G7" i="19"/>
  <c r="H7" i="19"/>
  <c r="I7" i="19"/>
  <c r="J7" i="19"/>
  <c r="D17" i="19" s="1"/>
  <c r="K7" i="19"/>
  <c r="L7" i="19"/>
  <c r="M7" i="19"/>
  <c r="N7" i="19"/>
  <c r="O7" i="19"/>
  <c r="P7" i="19"/>
  <c r="Q7" i="19"/>
  <c r="R7" i="19"/>
  <c r="S7" i="19"/>
  <c r="T7" i="19"/>
  <c r="U7" i="19"/>
  <c r="V7" i="19"/>
  <c r="W7" i="19"/>
  <c r="X7" i="19"/>
  <c r="Y7" i="19"/>
  <c r="Z7" i="19"/>
  <c r="AA7" i="19"/>
  <c r="AB7" i="19"/>
  <c r="AC7" i="19"/>
  <c r="AD7" i="19"/>
  <c r="AE7" i="19"/>
  <c r="AF7" i="19"/>
  <c r="AG7" i="19"/>
  <c r="AH7" i="19"/>
  <c r="AI7" i="19"/>
  <c r="AJ7" i="19"/>
  <c r="AK7" i="19"/>
  <c r="AL7" i="19"/>
  <c r="AM7" i="19"/>
  <c r="AN7" i="19"/>
  <c r="AO7" i="19"/>
  <c r="AP7" i="19"/>
  <c r="AQ7" i="19"/>
  <c r="AR7" i="19"/>
  <c r="AS7" i="19"/>
  <c r="AT7" i="19"/>
  <c r="AU7" i="19"/>
  <c r="AV7" i="19"/>
  <c r="AW7" i="19"/>
  <c r="AX7" i="19"/>
  <c r="AY7" i="19"/>
  <c r="AZ7" i="19"/>
  <c r="BA7" i="19"/>
  <c r="BB7" i="19"/>
  <c r="BC7" i="19"/>
  <c r="BD7" i="19"/>
  <c r="BE7" i="19"/>
  <c r="BF7" i="19"/>
  <c r="BG7" i="19"/>
  <c r="BH7" i="19"/>
  <c r="BI7" i="19"/>
  <c r="BJ7" i="19"/>
  <c r="BK7" i="19"/>
  <c r="BL7" i="19"/>
  <c r="BM7" i="19"/>
  <c r="BN7" i="19"/>
  <c r="BO7" i="19"/>
  <c r="BP7" i="19"/>
  <c r="BQ7" i="19"/>
  <c r="BR7" i="19"/>
  <c r="BS7" i="19"/>
  <c r="BT7" i="19"/>
  <c r="BU7" i="19"/>
  <c r="BV7" i="19"/>
  <c r="BW7" i="19"/>
  <c r="BX7" i="19"/>
  <c r="BY7" i="19"/>
  <c r="BZ7" i="19"/>
  <c r="CA7" i="19"/>
  <c r="CB7" i="19"/>
  <c r="CC7" i="19"/>
  <c r="CD7" i="19"/>
  <c r="CE7" i="19"/>
  <c r="CF7" i="19"/>
  <c r="CG7" i="19"/>
  <c r="CH7" i="19"/>
  <c r="CI7" i="19"/>
  <c r="CJ7" i="19"/>
  <c r="CK7" i="19"/>
  <c r="CL7" i="19"/>
  <c r="CM7" i="19"/>
  <c r="CN7" i="19"/>
  <c r="CO7" i="19"/>
  <c r="CP7" i="19"/>
  <c r="CQ7" i="19"/>
  <c r="CR7" i="19"/>
  <c r="CS7" i="19"/>
  <c r="CT7" i="19"/>
  <c r="CU7" i="19"/>
  <c r="CV7" i="19"/>
  <c r="CW7" i="19"/>
  <c r="CX7" i="19"/>
  <c r="CY7" i="19"/>
  <c r="CZ7" i="19"/>
  <c r="DA7" i="19"/>
  <c r="DB7" i="19"/>
  <c r="G4" i="18"/>
  <c r="H4" i="18"/>
  <c r="I4" i="18"/>
  <c r="J4" i="18"/>
  <c r="K4" i="18"/>
  <c r="L4" i="18"/>
  <c r="M4" i="18"/>
  <c r="N4" i="18"/>
  <c r="O4" i="18"/>
  <c r="P4" i="18"/>
  <c r="Q4" i="18"/>
  <c r="R4" i="18"/>
  <c r="S4" i="18"/>
  <c r="T4" i="18"/>
  <c r="U4" i="18"/>
  <c r="V4" i="18"/>
  <c r="W4" i="18"/>
  <c r="X4" i="18"/>
  <c r="Y4" i="18"/>
  <c r="Z4" i="18"/>
  <c r="AA4" i="18"/>
  <c r="AB4" i="18"/>
  <c r="AC4" i="18"/>
  <c r="AD4" i="18"/>
  <c r="AE4" i="18"/>
  <c r="AF4" i="18"/>
  <c r="AG4" i="18"/>
  <c r="AH4" i="18"/>
  <c r="AI4" i="18"/>
  <c r="AJ4" i="18"/>
  <c r="AK4" i="18"/>
  <c r="AL4" i="18"/>
  <c r="AM4" i="18"/>
  <c r="AN4" i="18"/>
  <c r="AO4" i="18"/>
  <c r="AP4" i="18"/>
  <c r="AQ4" i="18"/>
  <c r="AR4" i="18"/>
  <c r="AS4" i="18"/>
  <c r="AT4" i="18"/>
  <c r="AU4" i="18"/>
  <c r="AV4" i="18"/>
  <c r="AW4" i="18"/>
  <c r="AX4" i="18"/>
  <c r="AY4" i="18"/>
  <c r="AZ4" i="18"/>
  <c r="BA4" i="18"/>
  <c r="BB4" i="18"/>
  <c r="BC4" i="18"/>
  <c r="BD4" i="18"/>
  <c r="BE4" i="18"/>
  <c r="BF4" i="18"/>
  <c r="BG4" i="18"/>
  <c r="BH4" i="18"/>
  <c r="BI4" i="18"/>
  <c r="BJ4" i="18"/>
  <c r="BK4" i="18"/>
  <c r="BL4" i="18"/>
  <c r="BM4" i="18"/>
  <c r="BN4" i="18"/>
  <c r="BO4" i="18"/>
  <c r="BP4" i="18"/>
  <c r="BQ4" i="18"/>
  <c r="BR4" i="18"/>
  <c r="BS4" i="18"/>
  <c r="BT4" i="18"/>
  <c r="BU4" i="18"/>
  <c r="BV4" i="18"/>
  <c r="BW4" i="18"/>
  <c r="BX4" i="18"/>
  <c r="BY4" i="18"/>
  <c r="BZ4" i="18"/>
  <c r="CA4" i="18"/>
  <c r="CB4" i="18"/>
  <c r="CC4" i="18"/>
  <c r="CD4" i="18"/>
  <c r="CE4" i="18"/>
  <c r="CF4" i="18"/>
  <c r="CG4" i="18"/>
  <c r="CH4" i="18"/>
  <c r="CI4" i="18"/>
  <c r="CJ4" i="18"/>
  <c r="CK4" i="18"/>
  <c r="CL4" i="18"/>
  <c r="CM4" i="18"/>
  <c r="CN4" i="18"/>
  <c r="CO4" i="18"/>
  <c r="CP4" i="18"/>
  <c r="CQ4" i="18"/>
  <c r="CR4" i="18"/>
  <c r="CS4" i="18"/>
  <c r="CT4" i="18"/>
  <c r="CU4" i="18"/>
  <c r="CV4" i="18"/>
  <c r="CW4" i="18"/>
  <c r="CX4" i="18"/>
  <c r="CY4" i="18"/>
  <c r="CZ4" i="18"/>
  <c r="DA4" i="18"/>
  <c r="DB4" i="18"/>
  <c r="G5" i="18"/>
  <c r="H5" i="18"/>
  <c r="I5" i="18"/>
  <c r="J5" i="18"/>
  <c r="K5" i="18"/>
  <c r="L5" i="18"/>
  <c r="M5" i="18"/>
  <c r="N5" i="18"/>
  <c r="O5" i="18"/>
  <c r="P5" i="18"/>
  <c r="Q5" i="18"/>
  <c r="R5" i="18"/>
  <c r="S5" i="18"/>
  <c r="T5" i="18"/>
  <c r="U5" i="18"/>
  <c r="V5" i="18"/>
  <c r="W5" i="18"/>
  <c r="X5" i="18"/>
  <c r="Y5" i="18"/>
  <c r="Z5" i="18"/>
  <c r="AA5" i="18"/>
  <c r="AB5" i="18"/>
  <c r="AC5" i="18"/>
  <c r="AD5" i="18"/>
  <c r="AE5" i="18"/>
  <c r="AF5" i="18"/>
  <c r="AG5" i="18"/>
  <c r="AH5" i="18"/>
  <c r="AI5" i="18"/>
  <c r="AJ5" i="18"/>
  <c r="AK5" i="18"/>
  <c r="AL5" i="18"/>
  <c r="AM5" i="18"/>
  <c r="AN5" i="18"/>
  <c r="AO5" i="18"/>
  <c r="AP5" i="18"/>
  <c r="AQ5" i="18"/>
  <c r="AR5" i="18"/>
  <c r="AS5" i="18"/>
  <c r="AT5" i="18"/>
  <c r="AU5" i="18"/>
  <c r="AV5" i="18"/>
  <c r="AW5" i="18"/>
  <c r="AX5" i="18"/>
  <c r="AY5" i="18"/>
  <c r="AZ5" i="18"/>
  <c r="BA5" i="18"/>
  <c r="BB5" i="18"/>
  <c r="BC5" i="18"/>
  <c r="BD5" i="18"/>
  <c r="BE5" i="18"/>
  <c r="BF5" i="18"/>
  <c r="BG5" i="18"/>
  <c r="BH5" i="18"/>
  <c r="BI5" i="18"/>
  <c r="BJ5" i="18"/>
  <c r="BK5" i="18"/>
  <c r="BL5" i="18"/>
  <c r="BM5" i="18"/>
  <c r="D20" i="18" s="1"/>
  <c r="BN5" i="18"/>
  <c r="BO5" i="18"/>
  <c r="BP5" i="18"/>
  <c r="BQ5" i="18"/>
  <c r="BR5" i="18"/>
  <c r="BS5" i="18"/>
  <c r="BT5" i="18"/>
  <c r="BU5" i="18"/>
  <c r="BV5" i="18"/>
  <c r="BW5" i="18"/>
  <c r="BX5" i="18"/>
  <c r="BY5" i="18"/>
  <c r="BZ5" i="18"/>
  <c r="CA5" i="18"/>
  <c r="CB5" i="18"/>
  <c r="CC5" i="18"/>
  <c r="CD5" i="18"/>
  <c r="CE5" i="18"/>
  <c r="CF5" i="18"/>
  <c r="CG5" i="18"/>
  <c r="CH5" i="18"/>
  <c r="CI5" i="18"/>
  <c r="CJ5" i="18"/>
  <c r="CK5" i="18"/>
  <c r="CL5" i="18"/>
  <c r="CM5" i="18"/>
  <c r="CN5" i="18"/>
  <c r="CO5" i="18"/>
  <c r="CP5" i="18"/>
  <c r="CQ5" i="18"/>
  <c r="CR5" i="18"/>
  <c r="CS5" i="18"/>
  <c r="CT5" i="18"/>
  <c r="CU5" i="18"/>
  <c r="CV5" i="18"/>
  <c r="CW5" i="18"/>
  <c r="CX5" i="18"/>
  <c r="CY5" i="18"/>
  <c r="CZ5" i="18"/>
  <c r="DA5" i="18"/>
  <c r="DB5" i="18"/>
  <c r="D16" i="18"/>
  <c r="D17" i="18"/>
  <c r="D18" i="18"/>
  <c r="D19" i="18"/>
  <c r="D37" i="18"/>
  <c r="D38" i="18"/>
  <c r="D39" i="18"/>
  <c r="G4" i="17"/>
  <c r="H4" i="17"/>
  <c r="I4" i="17"/>
  <c r="J4" i="17"/>
  <c r="K4" i="17"/>
  <c r="L4" i="17"/>
  <c r="M4" i="17"/>
  <c r="N4" i="17"/>
  <c r="D14" i="17" s="1"/>
  <c r="O4" i="17"/>
  <c r="P4" i="17"/>
  <c r="Q4" i="17"/>
  <c r="R4" i="17"/>
  <c r="S4" i="17"/>
  <c r="T4" i="17"/>
  <c r="U4" i="17"/>
  <c r="V4" i="17"/>
  <c r="W4" i="17"/>
  <c r="X4" i="17"/>
  <c r="Y4" i="17"/>
  <c r="Z4" i="17"/>
  <c r="AA4" i="17"/>
  <c r="AB4" i="17"/>
  <c r="AC4" i="17"/>
  <c r="AD4" i="17"/>
  <c r="AE4" i="17"/>
  <c r="AF4" i="17"/>
  <c r="AG4" i="17"/>
  <c r="AH4" i="17"/>
  <c r="AI4" i="17"/>
  <c r="AJ4" i="17"/>
  <c r="AK4" i="17"/>
  <c r="AL4" i="17"/>
  <c r="AM4" i="17"/>
  <c r="AN4" i="17"/>
  <c r="AO4" i="17"/>
  <c r="AP4" i="17"/>
  <c r="AQ4" i="17"/>
  <c r="AR4" i="17"/>
  <c r="AS4" i="17"/>
  <c r="AT4" i="17"/>
  <c r="AU4" i="17"/>
  <c r="AV4" i="17"/>
  <c r="AW4" i="17"/>
  <c r="AX4" i="17"/>
  <c r="AY4" i="17"/>
  <c r="AZ4" i="17"/>
  <c r="BA4" i="17"/>
  <c r="BB4" i="17"/>
  <c r="BC4" i="17"/>
  <c r="BD4" i="17"/>
  <c r="BE4" i="17"/>
  <c r="BF4" i="17"/>
  <c r="BG4" i="17"/>
  <c r="BH4" i="17"/>
  <c r="BI4" i="17"/>
  <c r="BJ4" i="17"/>
  <c r="BK4" i="17"/>
  <c r="BL4" i="17"/>
  <c r="BM4" i="17"/>
  <c r="BN4" i="17"/>
  <c r="BO4" i="17"/>
  <c r="BP4" i="17"/>
  <c r="BQ4" i="17"/>
  <c r="BR4" i="17"/>
  <c r="BS4" i="17"/>
  <c r="BT4" i="17"/>
  <c r="BU4" i="17"/>
  <c r="BV4" i="17"/>
  <c r="BW4" i="17"/>
  <c r="BX4" i="17"/>
  <c r="BY4" i="17"/>
  <c r="BZ4" i="17"/>
  <c r="CA4" i="17"/>
  <c r="CB4" i="17"/>
  <c r="CC4" i="17"/>
  <c r="CD4" i="17"/>
  <c r="CE4" i="17"/>
  <c r="CF4" i="17"/>
  <c r="CG4" i="17"/>
  <c r="CH4" i="17"/>
  <c r="CI4" i="17"/>
  <c r="CJ4" i="17"/>
  <c r="CK4" i="17"/>
  <c r="CL4" i="17"/>
  <c r="CM4" i="17"/>
  <c r="CN4" i="17"/>
  <c r="CO4" i="17"/>
  <c r="CP4" i="17"/>
  <c r="CQ4" i="17"/>
  <c r="CR4" i="17"/>
  <c r="CS4" i="17"/>
  <c r="CT4" i="17"/>
  <c r="CU4" i="17"/>
  <c r="CV4" i="17"/>
  <c r="CW4" i="17"/>
  <c r="CX4" i="17"/>
  <c r="CY4" i="17"/>
  <c r="CZ4" i="17"/>
  <c r="DA4" i="17"/>
  <c r="DB4" i="17"/>
  <c r="G5" i="17"/>
  <c r="H5" i="17"/>
  <c r="I5" i="17"/>
  <c r="J5" i="17"/>
  <c r="D18" i="17" s="1"/>
  <c r="K5" i="17"/>
  <c r="L5" i="17"/>
  <c r="M5" i="17"/>
  <c r="N5" i="17"/>
  <c r="O5" i="17"/>
  <c r="P5" i="17"/>
  <c r="Q5" i="17"/>
  <c r="R5" i="17"/>
  <c r="S5" i="17"/>
  <c r="T5" i="17"/>
  <c r="U5" i="17"/>
  <c r="V5" i="17"/>
  <c r="W5" i="17"/>
  <c r="X5" i="17"/>
  <c r="Y5" i="17"/>
  <c r="Z5" i="17"/>
  <c r="AA5" i="17"/>
  <c r="AB5" i="17"/>
  <c r="AC5" i="17"/>
  <c r="AD5" i="17"/>
  <c r="AE5" i="17"/>
  <c r="AF5" i="17"/>
  <c r="AG5" i="17"/>
  <c r="AH5" i="17"/>
  <c r="AI5" i="17"/>
  <c r="AJ5" i="17"/>
  <c r="AK5" i="17"/>
  <c r="AL5" i="17"/>
  <c r="AM5" i="17"/>
  <c r="AN5" i="17"/>
  <c r="AO5" i="17"/>
  <c r="AP5" i="17"/>
  <c r="AQ5" i="17"/>
  <c r="AR5" i="17"/>
  <c r="AS5" i="17"/>
  <c r="AT5" i="17"/>
  <c r="AU5" i="17"/>
  <c r="AV5" i="17"/>
  <c r="AW5" i="17"/>
  <c r="AX5" i="17"/>
  <c r="AY5" i="17"/>
  <c r="AZ5" i="17"/>
  <c r="BA5" i="17"/>
  <c r="BB5" i="17"/>
  <c r="BC5" i="17"/>
  <c r="BD5" i="17"/>
  <c r="BE5" i="17"/>
  <c r="BF5" i="17"/>
  <c r="BG5" i="17"/>
  <c r="BH5" i="17"/>
  <c r="BI5" i="17"/>
  <c r="BJ5" i="17"/>
  <c r="BK5" i="17"/>
  <c r="BL5" i="17"/>
  <c r="BM5" i="17"/>
  <c r="BN5" i="17"/>
  <c r="BO5" i="17"/>
  <c r="BP5" i="17"/>
  <c r="BQ5" i="17"/>
  <c r="BR5" i="17"/>
  <c r="BS5" i="17"/>
  <c r="BT5" i="17"/>
  <c r="BU5" i="17"/>
  <c r="BV5" i="17"/>
  <c r="BW5" i="17"/>
  <c r="BX5" i="17"/>
  <c r="BY5" i="17"/>
  <c r="BZ5" i="17"/>
  <c r="CA5" i="17"/>
  <c r="CB5" i="17"/>
  <c r="CC5" i="17"/>
  <c r="CD5" i="17"/>
  <c r="CE5" i="17"/>
  <c r="CF5" i="17"/>
  <c r="CG5" i="17"/>
  <c r="CH5" i="17"/>
  <c r="CI5" i="17"/>
  <c r="CJ5" i="17"/>
  <c r="CK5" i="17"/>
  <c r="CL5" i="17"/>
  <c r="CM5" i="17"/>
  <c r="CN5" i="17"/>
  <c r="CO5" i="17"/>
  <c r="CP5" i="17"/>
  <c r="CQ5" i="17"/>
  <c r="CR5" i="17"/>
  <c r="CS5" i="17"/>
  <c r="CT5" i="17"/>
  <c r="CU5" i="17"/>
  <c r="CV5" i="17"/>
  <c r="CW5" i="17"/>
  <c r="CX5" i="17"/>
  <c r="CY5" i="17"/>
  <c r="CZ5" i="17"/>
  <c r="DA5" i="17"/>
  <c r="DB5" i="17"/>
  <c r="D17" i="17"/>
  <c r="E29" i="21"/>
  <c r="E27" i="20"/>
  <c r="E28" i="21"/>
  <c r="E31" i="20"/>
  <c r="E29" i="20"/>
  <c r="E31" i="21"/>
  <c r="E30" i="21"/>
  <c r="E30" i="20"/>
  <c r="E28" i="20"/>
  <c r="E27" i="21"/>
  <c r="W3" i="6" l="1"/>
  <c r="S6" i="21"/>
  <c r="S14" i="21"/>
  <c r="T14" i="21" s="1"/>
  <c r="S22" i="21"/>
  <c r="T22" i="21" s="1"/>
  <c r="S30" i="21"/>
  <c r="T30" i="21" s="1"/>
  <c r="S38" i="21"/>
  <c r="U38" i="21" s="1"/>
  <c r="V38" i="21" s="1"/>
  <c r="S46" i="21"/>
  <c r="T46" i="21" s="1"/>
  <c r="S54" i="21"/>
  <c r="T54" i="21" s="1"/>
  <c r="S62" i="21"/>
  <c r="U62" i="21" s="1"/>
  <c r="V62" i="21" s="1"/>
  <c r="S70" i="21"/>
  <c r="T70" i="21" s="1"/>
  <c r="S78" i="21"/>
  <c r="U78" i="21" s="1"/>
  <c r="V78" i="21" s="1"/>
  <c r="S86" i="21"/>
  <c r="S94" i="21"/>
  <c r="T94" i="21" s="1"/>
  <c r="S102" i="21"/>
  <c r="T102" i="21" s="1"/>
  <c r="S11" i="21"/>
  <c r="T11" i="21" s="1"/>
  <c r="S51" i="21"/>
  <c r="U51" i="21" s="1"/>
  <c r="V51" i="21" s="1"/>
  <c r="S75" i="21"/>
  <c r="U75" i="21" s="1"/>
  <c r="V75" i="21" s="1"/>
  <c r="S99" i="21"/>
  <c r="U99" i="21" s="1"/>
  <c r="V99" i="21" s="1"/>
  <c r="S44" i="21"/>
  <c r="T44" i="21" s="1"/>
  <c r="S84" i="21"/>
  <c r="U84" i="21" s="1"/>
  <c r="S13" i="21"/>
  <c r="U13" i="21" s="1"/>
  <c r="V13" i="21" s="1"/>
  <c r="S61" i="21"/>
  <c r="U61" i="21" s="1"/>
  <c r="V61" i="21" s="1"/>
  <c r="S101" i="21"/>
  <c r="T101" i="21" s="1"/>
  <c r="S7" i="21"/>
  <c r="S15" i="21"/>
  <c r="T15" i="21" s="1"/>
  <c r="S23" i="21"/>
  <c r="U23" i="21" s="1"/>
  <c r="V23" i="21" s="1"/>
  <c r="S31" i="21"/>
  <c r="S39" i="21"/>
  <c r="U39" i="21" s="1"/>
  <c r="V39" i="21" s="1"/>
  <c r="S47" i="21"/>
  <c r="T47" i="21" s="1"/>
  <c r="S55" i="21"/>
  <c r="T55" i="21" s="1"/>
  <c r="S63" i="21"/>
  <c r="U63" i="21" s="1"/>
  <c r="V63" i="21" s="1"/>
  <c r="S71" i="21"/>
  <c r="T71" i="21" s="1"/>
  <c r="S79" i="21"/>
  <c r="U79" i="21" s="1"/>
  <c r="V79" i="21" s="1"/>
  <c r="S87" i="21"/>
  <c r="U87" i="21" s="1"/>
  <c r="V87" i="21" s="1"/>
  <c r="S95" i="21"/>
  <c r="S103" i="21"/>
  <c r="T103" i="21" s="1"/>
  <c r="S35" i="21"/>
  <c r="T35" i="21" s="1"/>
  <c r="S59" i="21"/>
  <c r="T59" i="21" s="1"/>
  <c r="S28" i="21"/>
  <c r="U28" i="21" s="1"/>
  <c r="V28" i="21" s="1"/>
  <c r="S60" i="21"/>
  <c r="U60" i="21" s="1"/>
  <c r="S100" i="21"/>
  <c r="U100" i="21" s="1"/>
  <c r="V100" i="21" s="1"/>
  <c r="S37" i="21"/>
  <c r="T37" i="21" s="1"/>
  <c r="S69" i="21"/>
  <c r="T69" i="21" s="1"/>
  <c r="S8" i="21"/>
  <c r="S16" i="21"/>
  <c r="U16" i="21" s="1"/>
  <c r="V16" i="21" s="1"/>
  <c r="S24" i="21"/>
  <c r="T24" i="21" s="1"/>
  <c r="S32" i="21"/>
  <c r="T32" i="21" s="1"/>
  <c r="S40" i="21"/>
  <c r="U40" i="21" s="1"/>
  <c r="V40" i="21" s="1"/>
  <c r="S48" i="21"/>
  <c r="T48" i="21" s="1"/>
  <c r="S56" i="21"/>
  <c r="U56" i="21" s="1"/>
  <c r="V56" i="21" s="1"/>
  <c r="S64" i="21"/>
  <c r="S72" i="21"/>
  <c r="U72" i="21" s="1"/>
  <c r="V72" i="21" s="1"/>
  <c r="S80" i="21"/>
  <c r="T80" i="21" s="1"/>
  <c r="S88" i="21"/>
  <c r="T88" i="21" s="1"/>
  <c r="S96" i="21"/>
  <c r="T96" i="21" s="1"/>
  <c r="S104" i="21"/>
  <c r="U104" i="21" s="1"/>
  <c r="V104" i="21" s="1"/>
  <c r="S27" i="21"/>
  <c r="U27" i="21" s="1"/>
  <c r="V27" i="21" s="1"/>
  <c r="S67" i="21"/>
  <c r="U67" i="21" s="1"/>
  <c r="V67" i="21" s="1"/>
  <c r="S36" i="21"/>
  <c r="T36" i="21" s="1"/>
  <c r="S76" i="21"/>
  <c r="T76" i="21" s="1"/>
  <c r="S21" i="21"/>
  <c r="T21" i="21" s="1"/>
  <c r="S77" i="21"/>
  <c r="T77" i="21" s="1"/>
  <c r="S9" i="21"/>
  <c r="T9" i="21" s="1"/>
  <c r="S17" i="21"/>
  <c r="S25" i="21"/>
  <c r="T25" i="21" s="1"/>
  <c r="S33" i="21"/>
  <c r="T33" i="21" s="1"/>
  <c r="S41" i="21"/>
  <c r="S49" i="21"/>
  <c r="U49" i="21" s="1"/>
  <c r="V49" i="21" s="1"/>
  <c r="S57" i="21"/>
  <c r="T57" i="21" s="1"/>
  <c r="S65" i="21"/>
  <c r="T65" i="21" s="1"/>
  <c r="S73" i="21"/>
  <c r="U73" i="21" s="1"/>
  <c r="V73" i="21" s="1"/>
  <c r="S81" i="21"/>
  <c r="T81" i="21" s="1"/>
  <c r="S89" i="21"/>
  <c r="T89" i="21" s="1"/>
  <c r="S97" i="21"/>
  <c r="U97" i="21" s="1"/>
  <c r="V97" i="21" s="1"/>
  <c r="S105" i="21"/>
  <c r="U105" i="21" s="1"/>
  <c r="V105" i="21" s="1"/>
  <c r="S43" i="21"/>
  <c r="T43" i="21" s="1"/>
  <c r="S91" i="21"/>
  <c r="U91" i="21" s="1"/>
  <c r="V91" i="21" s="1"/>
  <c r="S12" i="21"/>
  <c r="U12" i="21" s="1"/>
  <c r="V12" i="21" s="1"/>
  <c r="S52" i="21"/>
  <c r="T52" i="21" s="1"/>
  <c r="S92" i="21"/>
  <c r="S45" i="21"/>
  <c r="U45" i="21" s="1"/>
  <c r="V45" i="21" s="1"/>
  <c r="S93" i="21"/>
  <c r="T93" i="21" s="1"/>
  <c r="S10" i="21"/>
  <c r="U10" i="21" s="1"/>
  <c r="S18" i="21"/>
  <c r="T18" i="21" s="1"/>
  <c r="S26" i="21"/>
  <c r="T26" i="21" s="1"/>
  <c r="S34" i="21"/>
  <c r="U34" i="21" s="1"/>
  <c r="V34" i="21" s="1"/>
  <c r="S42" i="21"/>
  <c r="T42" i="21" s="1"/>
  <c r="S50" i="21"/>
  <c r="S58" i="21"/>
  <c r="T58" i="21" s="1"/>
  <c r="S66" i="21"/>
  <c r="T66" i="21" s="1"/>
  <c r="S74" i="21"/>
  <c r="S82" i="21"/>
  <c r="U82" i="21" s="1"/>
  <c r="V82" i="21" s="1"/>
  <c r="S90" i="21"/>
  <c r="U90" i="21" s="1"/>
  <c r="V90" i="21" s="1"/>
  <c r="S98" i="21"/>
  <c r="U98" i="21" s="1"/>
  <c r="V98" i="21" s="1"/>
  <c r="S5" i="21"/>
  <c r="U5" i="21" s="1"/>
  <c r="V5" i="21" s="1"/>
  <c r="S19" i="21"/>
  <c r="S83" i="21"/>
  <c r="U83" i="21" s="1"/>
  <c r="V83" i="21" s="1"/>
  <c r="S20" i="21"/>
  <c r="T20" i="21" s="1"/>
  <c r="S68" i="21"/>
  <c r="S29" i="21"/>
  <c r="U29" i="21" s="1"/>
  <c r="V29" i="21" s="1"/>
  <c r="S53" i="21"/>
  <c r="U53" i="21" s="1"/>
  <c r="V53" i="21" s="1"/>
  <c r="S85" i="21"/>
  <c r="U85" i="21" s="1"/>
  <c r="V85" i="21" s="1"/>
  <c r="U7" i="21"/>
  <c r="V7" i="21" s="1"/>
  <c r="T7" i="21"/>
  <c r="T104" i="21"/>
  <c r="T97" i="21"/>
  <c r="U86" i="21"/>
  <c r="V86" i="21" s="1"/>
  <c r="U68" i="21"/>
  <c r="V68" i="21" s="1"/>
  <c r="U64" i="21"/>
  <c r="V64" i="21" s="1"/>
  <c r="U50" i="21"/>
  <c r="V50" i="21" s="1"/>
  <c r="U46" i="21"/>
  <c r="V46" i="21" s="1"/>
  <c r="T39" i="21"/>
  <c r="U35" i="21"/>
  <c r="V35" i="21" s="1"/>
  <c r="U31" i="21"/>
  <c r="V31" i="21" s="1"/>
  <c r="U17" i="21"/>
  <c r="V17" i="21" s="1"/>
  <c r="T10" i="21"/>
  <c r="U6" i="21"/>
  <c r="V6" i="21" s="1"/>
  <c r="U96" i="21"/>
  <c r="V96" i="21" s="1"/>
  <c r="T86" i="21"/>
  <c r="U71" i="21"/>
  <c r="V71" i="21" s="1"/>
  <c r="T68" i="21"/>
  <c r="T64" i="21"/>
  <c r="V60" i="21"/>
  <c r="T50" i="21"/>
  <c r="T31" i="21"/>
  <c r="U20" i="21"/>
  <c r="V20" i="21" s="1"/>
  <c r="T17" i="21"/>
  <c r="T13" i="21"/>
  <c r="T6" i="21"/>
  <c r="T99" i="21"/>
  <c r="U95" i="21"/>
  <c r="V95" i="21" s="1"/>
  <c r="U92" i="21"/>
  <c r="V92" i="21" s="1"/>
  <c r="U88" i="21"/>
  <c r="V88" i="21" s="1"/>
  <c r="T78" i="21"/>
  <c r="U74" i="21"/>
  <c r="V74" i="21" s="1"/>
  <c r="T67" i="21"/>
  <c r="T63" i="21"/>
  <c r="T60" i="21"/>
  <c r="T56" i="21"/>
  <c r="T49" i="21"/>
  <c r="U41" i="21"/>
  <c r="V41" i="21" s="1"/>
  <c r="U30" i="21"/>
  <c r="V30" i="21" s="1"/>
  <c r="T23" i="21"/>
  <c r="U19" i="21"/>
  <c r="V19" i="21" s="1"/>
  <c r="U8" i="21"/>
  <c r="V8" i="21" s="1"/>
  <c r="T95" i="21"/>
  <c r="T92" i="21"/>
  <c r="V84" i="21"/>
  <c r="U81" i="21"/>
  <c r="V81" i="21" s="1"/>
  <c r="T74" i="21"/>
  <c r="U70" i="21"/>
  <c r="V70" i="21" s="1"/>
  <c r="U66" i="21"/>
  <c r="V66" i="21" s="1"/>
  <c r="U44" i="21"/>
  <c r="V44" i="21" s="1"/>
  <c r="T41" i="21"/>
  <c r="U37" i="21"/>
  <c r="V37" i="21" s="1"/>
  <c r="U33" i="21"/>
  <c r="V33" i="21" s="1"/>
  <c r="U22" i="21"/>
  <c r="V22" i="21" s="1"/>
  <c r="T19" i="21"/>
  <c r="T8" i="21"/>
  <c r="T105" i="21"/>
  <c r="T87" i="21"/>
  <c r="T84" i="21"/>
  <c r="U69" i="21"/>
  <c r="V69" i="21" s="1"/>
  <c r="U54" i="21"/>
  <c r="V54" i="21" s="1"/>
  <c r="T51" i="21"/>
  <c r="T40" i="21"/>
  <c r="U36" i="21"/>
  <c r="V36" i="21" s="1"/>
  <c r="U18" i="21"/>
  <c r="V18" i="21" s="1"/>
  <c r="U14" i="21"/>
  <c r="V14" i="21" s="1"/>
  <c r="V10" i="21"/>
  <c r="D27" i="20"/>
  <c r="R52" i="20" s="1"/>
  <c r="S76" i="20"/>
  <c r="T76" i="20" s="1"/>
  <c r="S42" i="20"/>
  <c r="T42" i="20" s="1"/>
  <c r="R86" i="20"/>
  <c r="R94" i="20"/>
  <c r="S69" i="20"/>
  <c r="T69" i="20" s="1"/>
  <c r="R98" i="20"/>
  <c r="S21" i="20"/>
  <c r="T21" i="20" s="1"/>
  <c r="R27" i="20"/>
  <c r="S25" i="20"/>
  <c r="T25" i="20" s="1"/>
  <c r="R91" i="20"/>
  <c r="S68" i="20"/>
  <c r="T68" i="20" s="1"/>
  <c r="R62" i="20"/>
  <c r="R35" i="20"/>
  <c r="R14" i="20"/>
  <c r="S102" i="20"/>
  <c r="T102" i="20" s="1"/>
  <c r="S98" i="20"/>
  <c r="T98" i="20" s="1"/>
  <c r="S94" i="20"/>
  <c r="T94" i="20" s="1"/>
  <c r="S90" i="20"/>
  <c r="T90" i="20" s="1"/>
  <c r="S86" i="20"/>
  <c r="T86" i="20" s="1"/>
  <c r="R81" i="20"/>
  <c r="R74" i="20"/>
  <c r="R68" i="20"/>
  <c r="R61" i="20"/>
  <c r="R53" i="20"/>
  <c r="R44" i="20"/>
  <c r="S33" i="20"/>
  <c r="T33" i="20" s="1"/>
  <c r="R23" i="20"/>
  <c r="R13" i="20"/>
  <c r="R101" i="20"/>
  <c r="R97" i="20"/>
  <c r="R93" i="20"/>
  <c r="R89" i="20"/>
  <c r="R85" i="20"/>
  <c r="R78" i="20"/>
  <c r="R72" i="20"/>
  <c r="R65" i="20"/>
  <c r="R58" i="20"/>
  <c r="R50" i="20"/>
  <c r="S40" i="20"/>
  <c r="T40" i="20" s="1"/>
  <c r="S29" i="20"/>
  <c r="T29" i="20" s="1"/>
  <c r="R19" i="20"/>
  <c r="S104" i="20"/>
  <c r="T104" i="20" s="1"/>
  <c r="S100" i="20"/>
  <c r="T100" i="20" s="1"/>
  <c r="S96" i="20"/>
  <c r="T96" i="20" s="1"/>
  <c r="S92" i="20"/>
  <c r="T92" i="20" s="1"/>
  <c r="S88" i="20"/>
  <c r="T88" i="20" s="1"/>
  <c r="R84" i="20"/>
  <c r="S77" i="20"/>
  <c r="T77" i="20" s="1"/>
  <c r="S71" i="20"/>
  <c r="T71" i="20" s="1"/>
  <c r="S64" i="20"/>
  <c r="T64" i="20" s="1"/>
  <c r="R57" i="20"/>
  <c r="R49" i="20"/>
  <c r="R39" i="20"/>
  <c r="S28" i="20"/>
  <c r="T28" i="20" s="1"/>
  <c r="R18" i="20"/>
  <c r="R9" i="20"/>
  <c r="S7" i="20"/>
  <c r="T7" i="20" s="1"/>
  <c r="R6" i="20"/>
  <c r="R5" i="20"/>
  <c r="S6" i="20"/>
  <c r="T6" i="20" s="1"/>
  <c r="S11" i="20"/>
  <c r="T11" i="20" s="1"/>
  <c r="S60" i="20"/>
  <c r="T60" i="20" s="1"/>
  <c r="S56" i="20"/>
  <c r="T56" i="20" s="1"/>
  <c r="S52" i="20"/>
  <c r="T52" i="20" s="1"/>
  <c r="S48" i="20"/>
  <c r="T48" i="20" s="1"/>
  <c r="S44" i="20"/>
  <c r="T44" i="20" s="1"/>
  <c r="R41" i="20"/>
  <c r="R37" i="20"/>
  <c r="R33" i="20"/>
  <c r="R29" i="20"/>
  <c r="R25" i="20"/>
  <c r="R21" i="20"/>
  <c r="S17" i="20"/>
  <c r="T17" i="20" s="1"/>
  <c r="S13" i="20"/>
  <c r="T13" i="20" s="1"/>
  <c r="S9" i="20"/>
  <c r="T9" i="20" s="1"/>
  <c r="S5" i="20"/>
  <c r="T5" i="20" s="1"/>
  <c r="S82" i="20"/>
  <c r="T82" i="20" s="1"/>
  <c r="R79" i="20"/>
  <c r="R75" i="20"/>
  <c r="R71" i="20"/>
  <c r="S67" i="20"/>
  <c r="T67" i="20" s="1"/>
  <c r="S63" i="20"/>
  <c r="T63" i="20" s="1"/>
  <c r="S59" i="20"/>
  <c r="T59" i="20" s="1"/>
  <c r="S55" i="20"/>
  <c r="T55" i="20" s="1"/>
  <c r="S51" i="20"/>
  <c r="T51" i="20" s="1"/>
  <c r="S47" i="20"/>
  <c r="T47" i="20" s="1"/>
  <c r="S43" i="20"/>
  <c r="T43" i="20" s="1"/>
  <c r="R40" i="20"/>
  <c r="R36" i="20"/>
  <c r="R32" i="20"/>
  <c r="R28" i="20"/>
  <c r="R24" i="20"/>
  <c r="R20" i="20"/>
  <c r="S16" i="20"/>
  <c r="T16" i="20" s="1"/>
  <c r="S12" i="20"/>
  <c r="T12" i="20" s="1"/>
  <c r="S8" i="20"/>
  <c r="T8" i="20" s="1"/>
  <c r="S4" i="20"/>
  <c r="T4" i="20" s="1"/>
  <c r="R82" i="20"/>
  <c r="S78" i="20"/>
  <c r="T78" i="20" s="1"/>
  <c r="S74" i="20"/>
  <c r="T74" i="20" s="1"/>
  <c r="S70" i="20"/>
  <c r="T70" i="20" s="1"/>
  <c r="R67" i="20"/>
  <c r="R63" i="20"/>
  <c r="R59" i="20"/>
  <c r="R55" i="20"/>
  <c r="R51" i="20"/>
  <c r="R47" i="20"/>
  <c r="R43" i="20"/>
  <c r="S39" i="20"/>
  <c r="T39" i="20" s="1"/>
  <c r="S35" i="20"/>
  <c r="T35" i="20" s="1"/>
  <c r="S31" i="20"/>
  <c r="T31" i="20" s="1"/>
  <c r="S27" i="20"/>
  <c r="T27" i="20" s="1"/>
  <c r="S23" i="20"/>
  <c r="T23" i="20" s="1"/>
  <c r="S19" i="20"/>
  <c r="T19" i="20" s="1"/>
  <c r="R16" i="20"/>
  <c r="R12" i="20"/>
  <c r="R8" i="20"/>
  <c r="R4" i="20"/>
  <c r="R46" i="20"/>
  <c r="R42" i="20"/>
  <c r="S38" i="20"/>
  <c r="T38" i="20" s="1"/>
  <c r="S34" i="20"/>
  <c r="T34" i="20" s="1"/>
  <c r="S30" i="20"/>
  <c r="T30" i="20" s="1"/>
  <c r="S26" i="20"/>
  <c r="T26" i="20" s="1"/>
  <c r="S22" i="20"/>
  <c r="T22" i="20" s="1"/>
  <c r="R15" i="20"/>
  <c r="R11" i="20"/>
  <c r="R7" i="20"/>
  <c r="S84" i="20"/>
  <c r="T84" i="20" s="1"/>
  <c r="S80" i="20"/>
  <c r="T80" i="20" s="1"/>
  <c r="R77" i="20"/>
  <c r="R73" i="20"/>
  <c r="R69" i="20"/>
  <c r="S65" i="20"/>
  <c r="T65" i="20" s="1"/>
  <c r="S61" i="20"/>
  <c r="T61" i="20" s="1"/>
  <c r="S57" i="20"/>
  <c r="T57" i="20" s="1"/>
  <c r="S53" i="20"/>
  <c r="T53" i="20" s="1"/>
  <c r="S45" i="20"/>
  <c r="T45" i="20" s="1"/>
  <c r="R38" i="20"/>
  <c r="R34" i="20"/>
  <c r="R30" i="20"/>
  <c r="R26" i="20"/>
  <c r="R22" i="20"/>
  <c r="S18" i="20"/>
  <c r="T18" i="20" s="1"/>
  <c r="S14" i="20"/>
  <c r="T14" i="20" s="1"/>
  <c r="S10" i="20"/>
  <c r="T10" i="20" s="1"/>
  <c r="D16" i="17"/>
  <c r="D15" i="17"/>
  <c r="T29" i="21" l="1"/>
  <c r="U76" i="21"/>
  <c r="V76" i="21" s="1"/>
  <c r="U103" i="21"/>
  <c r="V103" i="21" s="1"/>
  <c r="U43" i="21"/>
  <c r="V43" i="21" s="1"/>
  <c r="U48" i="21"/>
  <c r="V48" i="21" s="1"/>
  <c r="T72" i="21"/>
  <c r="U93" i="21"/>
  <c r="V93" i="21" s="1"/>
  <c r="U58" i="21"/>
  <c r="V58" i="21" s="1"/>
  <c r="T45" i="21"/>
  <c r="T82" i="21"/>
  <c r="T75" i="21"/>
  <c r="U101" i="21"/>
  <c r="V101" i="21" s="1"/>
  <c r="T28" i="21"/>
  <c r="U25" i="21"/>
  <c r="V25" i="21" s="1"/>
  <c r="T62" i="21"/>
  <c r="U15" i="21"/>
  <c r="V15" i="21" s="1"/>
  <c r="T79" i="21"/>
  <c r="U89" i="21"/>
  <c r="V89" i="21" s="1"/>
  <c r="T27" i="21"/>
  <c r="T100" i="21"/>
  <c r="U32" i="21"/>
  <c r="V32" i="21" s="1"/>
  <c r="T5" i="21"/>
  <c r="U9" i="21"/>
  <c r="V9" i="21" s="1"/>
  <c r="U52" i="21"/>
  <c r="V52" i="21" s="1"/>
  <c r="T83" i="21"/>
  <c r="T73" i="21"/>
  <c r="U42" i="21"/>
  <c r="V42" i="21" s="1"/>
  <c r="U11" i="21"/>
  <c r="V11" i="21" s="1"/>
  <c r="T98" i="21"/>
  <c r="T12" i="21"/>
  <c r="U47" i="21"/>
  <c r="V47" i="21" s="1"/>
  <c r="U24" i="21"/>
  <c r="V24" i="21" s="1"/>
  <c r="U57" i="21"/>
  <c r="V57" i="21" s="1"/>
  <c r="U102" i="21"/>
  <c r="V102" i="21" s="1"/>
  <c r="U21" i="21"/>
  <c r="V21" i="21" s="1"/>
  <c r="U80" i="21"/>
  <c r="V80" i="21" s="1"/>
  <c r="T85" i="21"/>
  <c r="T61" i="21"/>
  <c r="T90" i="21"/>
  <c r="T91" i="21"/>
  <c r="U77" i="21"/>
  <c r="V77" i="21" s="1"/>
  <c r="T34" i="21"/>
  <c r="U65" i="21"/>
  <c r="V65" i="21" s="1"/>
  <c r="U94" i="21"/>
  <c r="V94" i="21" s="1"/>
  <c r="T38" i="21"/>
  <c r="T53" i="21"/>
  <c r="U26" i="21"/>
  <c r="V26" i="21" s="1"/>
  <c r="U55" i="21"/>
  <c r="V55" i="21" s="1"/>
  <c r="U59" i="21"/>
  <c r="V59" i="21" s="1"/>
  <c r="T16" i="21"/>
  <c r="S75" i="20"/>
  <c r="T75" i="20" s="1"/>
  <c r="R10" i="20"/>
  <c r="R83" i="20"/>
  <c r="S79" i="20"/>
  <c r="T79" i="20" s="1"/>
  <c r="S81" i="20"/>
  <c r="T81" i="20" s="1"/>
  <c r="S15" i="20"/>
  <c r="T15" i="20" s="1"/>
  <c r="S85" i="20"/>
  <c r="T85" i="20" s="1"/>
  <c r="R66" i="20"/>
  <c r="S24" i="20"/>
  <c r="T24" i="20" s="1"/>
  <c r="R87" i="20"/>
  <c r="R17" i="20"/>
  <c r="S73" i="20"/>
  <c r="T73" i="20" s="1"/>
  <c r="R104" i="20"/>
  <c r="R45" i="20"/>
  <c r="R99" i="20"/>
  <c r="S36" i="20"/>
  <c r="T36" i="20" s="1"/>
  <c r="S83" i="20"/>
  <c r="T83" i="20" s="1"/>
  <c r="S103" i="20"/>
  <c r="T103" i="20" s="1"/>
  <c r="R54" i="20"/>
  <c r="R103" i="20"/>
  <c r="S37" i="20"/>
  <c r="T37" i="20" s="1"/>
  <c r="S32" i="20"/>
  <c r="T32" i="20" s="1"/>
  <c r="S62" i="20"/>
  <c r="T62" i="20" s="1"/>
  <c r="S66" i="20"/>
  <c r="T66" i="20" s="1"/>
  <c r="S41" i="20"/>
  <c r="T41" i="20" s="1"/>
  <c r="R60" i="20"/>
  <c r="S99" i="20"/>
  <c r="T99" i="20" s="1"/>
  <c r="S50" i="20"/>
  <c r="T50" i="20" s="1"/>
  <c r="S95" i="20"/>
  <c r="T95" i="20" s="1"/>
  <c r="R80" i="20"/>
  <c r="S58" i="20"/>
  <c r="T58" i="20" s="1"/>
  <c r="R100" i="20"/>
  <c r="S91" i="20"/>
  <c r="T91" i="20" s="1"/>
  <c r="R64" i="20"/>
  <c r="S87" i="20"/>
  <c r="T87" i="20" s="1"/>
  <c r="R90" i="20"/>
  <c r="S72" i="20"/>
  <c r="T72" i="20" s="1"/>
  <c r="R92" i="20"/>
  <c r="R102" i="20"/>
  <c r="R48" i="20"/>
  <c r="R76" i="20"/>
  <c r="R95" i="20"/>
  <c r="S20" i="20"/>
  <c r="T20" i="20" s="1"/>
  <c r="R31" i="20"/>
  <c r="S93" i="20"/>
  <c r="T93" i="20" s="1"/>
  <c r="R70" i="20"/>
  <c r="S97" i="20"/>
  <c r="T97" i="20" s="1"/>
  <c r="R96" i="20"/>
  <c r="S46" i="20"/>
  <c r="T46" i="20" s="1"/>
  <c r="S54" i="20"/>
  <c r="T54" i="20" s="1"/>
  <c r="S101" i="20"/>
  <c r="T101" i="20" s="1"/>
  <c r="R56" i="20"/>
  <c r="S89" i="20"/>
  <c r="T89" i="20" s="1"/>
  <c r="R88" i="20"/>
  <c r="S49" i="20"/>
  <c r="T49" i="20" s="1"/>
  <c r="F12" i="13"/>
  <c r="F13" i="13"/>
  <c r="F14" i="13"/>
  <c r="C36" i="7"/>
  <c r="G10" i="7"/>
  <c r="G11" i="7"/>
  <c r="G12" i="7"/>
  <c r="G13" i="7"/>
  <c r="X5" i="11"/>
  <c r="W4" i="16"/>
  <c r="W5" i="2" l="1"/>
  <c r="F11" i="5" l="1"/>
  <c r="F10" i="5"/>
  <c r="Y45" i="13" l="1"/>
  <c r="Z45" i="13"/>
  <c r="AA45" i="13"/>
  <c r="AB45" i="13"/>
  <c r="Y46" i="13"/>
  <c r="Z46" i="13"/>
  <c r="AA46" i="13"/>
  <c r="AB46" i="13"/>
  <c r="Y47" i="13"/>
  <c r="Z47" i="13"/>
  <c r="AA47" i="13"/>
  <c r="AB47" i="13"/>
  <c r="Y48" i="13"/>
  <c r="Z48" i="13"/>
  <c r="AA48" i="13"/>
  <c r="AB48" i="13"/>
  <c r="Y49" i="13"/>
  <c r="Z49" i="13"/>
  <c r="AA49" i="13"/>
  <c r="AB49" i="13"/>
  <c r="Y50" i="13"/>
  <c r="Z50" i="13"/>
  <c r="AA50" i="13"/>
  <c r="AB50" i="13"/>
  <c r="Y51" i="13"/>
  <c r="Z51" i="13"/>
  <c r="AA51" i="13"/>
  <c r="AB51" i="13"/>
  <c r="Y52" i="13"/>
  <c r="Z52" i="13"/>
  <c r="AA52" i="13"/>
  <c r="AB52" i="13"/>
  <c r="Y53" i="13"/>
  <c r="Z53" i="13"/>
  <c r="AA53" i="13"/>
  <c r="AB53" i="13"/>
  <c r="Y54" i="13"/>
  <c r="Z54" i="13"/>
  <c r="AA54" i="13"/>
  <c r="AB54" i="13"/>
  <c r="Y55" i="13"/>
  <c r="Z55" i="13"/>
  <c r="AA55" i="13"/>
  <c r="AB55" i="13"/>
  <c r="Y56" i="13"/>
  <c r="Z56" i="13"/>
  <c r="AA56" i="13"/>
  <c r="AB56" i="13"/>
  <c r="Y57" i="13"/>
  <c r="Z57" i="13"/>
  <c r="AA57" i="13"/>
  <c r="AB57" i="13"/>
  <c r="Y58" i="13"/>
  <c r="Z58" i="13"/>
  <c r="AA58" i="13"/>
  <c r="AB58" i="13"/>
  <c r="Y59" i="13"/>
  <c r="Z59" i="13"/>
  <c r="AA59" i="13"/>
  <c r="AB59" i="13"/>
  <c r="Y60" i="13"/>
  <c r="Z60" i="13"/>
  <c r="AA60" i="13"/>
  <c r="AB60" i="13"/>
  <c r="Y61" i="13"/>
  <c r="Z61" i="13"/>
  <c r="AA61" i="13"/>
  <c r="AB61" i="13"/>
  <c r="Y62" i="13"/>
  <c r="Z62" i="13"/>
  <c r="AA62" i="13"/>
  <c r="AB62" i="13"/>
  <c r="Y63" i="13"/>
  <c r="Z63" i="13"/>
  <c r="AA63" i="13"/>
  <c r="AB63" i="13"/>
  <c r="Y64" i="13"/>
  <c r="Z64" i="13"/>
  <c r="AA64" i="13"/>
  <c r="AB64" i="13"/>
  <c r="Y65" i="13"/>
  <c r="Z65" i="13"/>
  <c r="AA65" i="13"/>
  <c r="AB65" i="13"/>
  <c r="Y66" i="13"/>
  <c r="Z66" i="13"/>
  <c r="AA66" i="13"/>
  <c r="AB66" i="13"/>
  <c r="Y67" i="13"/>
  <c r="Z67" i="13"/>
  <c r="AA67" i="13"/>
  <c r="AB67" i="13"/>
  <c r="Y68" i="13"/>
  <c r="Z68" i="13"/>
  <c r="AA68" i="13"/>
  <c r="AB68" i="13"/>
  <c r="Y69" i="13"/>
  <c r="Z69" i="13"/>
  <c r="AA69" i="13"/>
  <c r="AB69" i="13"/>
  <c r="Y70" i="13"/>
  <c r="Z70" i="13"/>
  <c r="AA70" i="13"/>
  <c r="AB70" i="13"/>
  <c r="Y71" i="13"/>
  <c r="Z71" i="13"/>
  <c r="AA71" i="13"/>
  <c r="AB71" i="13"/>
  <c r="Y72" i="13"/>
  <c r="Z72" i="13"/>
  <c r="AA72" i="13"/>
  <c r="AB72" i="13"/>
  <c r="Y73" i="13"/>
  <c r="Z73" i="13"/>
  <c r="AA73" i="13"/>
  <c r="AB73" i="13"/>
  <c r="Y74" i="13"/>
  <c r="Z74" i="13"/>
  <c r="AA74" i="13"/>
  <c r="AB74" i="13"/>
  <c r="Y75" i="13"/>
  <c r="Z75" i="13"/>
  <c r="AA75" i="13"/>
  <c r="AB75" i="13"/>
  <c r="Y76" i="13"/>
  <c r="Z76" i="13"/>
  <c r="AA76" i="13"/>
  <c r="AB76" i="13"/>
  <c r="Y77" i="13"/>
  <c r="Z77" i="13"/>
  <c r="AA77" i="13"/>
  <c r="AB77" i="13"/>
  <c r="Y78" i="13"/>
  <c r="Z78" i="13"/>
  <c r="AA78" i="13"/>
  <c r="AB78" i="13"/>
  <c r="Y79" i="13"/>
  <c r="Z79" i="13"/>
  <c r="AA79" i="13"/>
  <c r="AB79" i="13"/>
  <c r="Y80" i="13"/>
  <c r="Z80" i="13"/>
  <c r="AA80" i="13"/>
  <c r="AB80" i="13"/>
  <c r="Y81" i="13"/>
  <c r="Z81" i="13"/>
  <c r="AA81" i="13"/>
  <c r="AB81" i="13"/>
  <c r="Y82" i="13"/>
  <c r="Z82" i="13"/>
  <c r="AA82" i="13"/>
  <c r="AB82" i="13"/>
  <c r="Y83" i="13"/>
  <c r="Z83" i="13"/>
  <c r="AA83" i="13"/>
  <c r="AB83" i="13"/>
  <c r="Y84" i="13"/>
  <c r="Z84" i="13"/>
  <c r="AA84" i="13"/>
  <c r="AB84" i="13"/>
  <c r="Z3" i="13"/>
  <c r="Y3" i="13"/>
  <c r="AB4" i="13"/>
  <c r="F9" i="13"/>
  <c r="F10" i="13"/>
  <c r="F11" i="13"/>
  <c r="AA4" i="13"/>
  <c r="Z4" i="13"/>
  <c r="Y4" i="13"/>
  <c r="W15" i="16" l="1"/>
  <c r="X15" i="16"/>
  <c r="W16" i="16"/>
  <c r="X16" i="16"/>
  <c r="W17" i="16"/>
  <c r="X17" i="16"/>
  <c r="W18" i="16"/>
  <c r="X18" i="16"/>
  <c r="W19" i="16"/>
  <c r="X19" i="16"/>
  <c r="W20" i="16"/>
  <c r="X20" i="16"/>
  <c r="W21" i="16"/>
  <c r="X21" i="16"/>
  <c r="W22" i="16"/>
  <c r="X22" i="16"/>
  <c r="W23" i="16"/>
  <c r="X23" i="16"/>
  <c r="W24" i="16"/>
  <c r="X24" i="16"/>
  <c r="X5" i="16"/>
  <c r="X6" i="16"/>
  <c r="X7" i="16"/>
  <c r="X8" i="16"/>
  <c r="X9" i="16"/>
  <c r="X10" i="16"/>
  <c r="X11" i="16"/>
  <c r="X12" i="16"/>
  <c r="X13" i="16"/>
  <c r="X14" i="16"/>
  <c r="X4" i="16"/>
  <c r="W5" i="16"/>
  <c r="W6" i="16"/>
  <c r="W7" i="16"/>
  <c r="W8" i="16"/>
  <c r="W9" i="16"/>
  <c r="W10" i="16"/>
  <c r="W11" i="16"/>
  <c r="W12" i="16"/>
  <c r="W13" i="16"/>
  <c r="W14" i="16"/>
  <c r="X26" i="4"/>
  <c r="Y26" i="4"/>
  <c r="X27" i="4"/>
  <c r="Y27" i="4"/>
  <c r="X28" i="4"/>
  <c r="Y28" i="4"/>
  <c r="X29" i="4"/>
  <c r="Y29" i="4"/>
  <c r="X30" i="4"/>
  <c r="Y30" i="4"/>
  <c r="X31" i="4"/>
  <c r="Y31" i="4"/>
  <c r="X32" i="4"/>
  <c r="Y32" i="4"/>
  <c r="X33" i="4"/>
  <c r="Y33" i="4"/>
  <c r="X34" i="4"/>
  <c r="Y34" i="4"/>
  <c r="X35" i="4"/>
  <c r="Y35" i="4"/>
  <c r="X36" i="4"/>
  <c r="Y36" i="4"/>
  <c r="X37" i="4"/>
  <c r="Y37" i="4"/>
  <c r="X38" i="4"/>
  <c r="Y38" i="4"/>
  <c r="X39" i="4"/>
  <c r="Y39" i="4"/>
  <c r="X40" i="4"/>
  <c r="Y40" i="4"/>
  <c r="X41" i="4"/>
  <c r="Y41" i="4"/>
  <c r="X42" i="4"/>
  <c r="Y42" i="4"/>
  <c r="X43" i="4"/>
  <c r="Y43" i="4"/>
  <c r="X44" i="4"/>
  <c r="Y44" i="4"/>
  <c r="X45" i="4"/>
  <c r="Y45" i="4"/>
  <c r="X46" i="4"/>
  <c r="Y46" i="4"/>
  <c r="X47" i="4"/>
  <c r="Y47" i="4"/>
  <c r="X48" i="4"/>
  <c r="Y48" i="4"/>
  <c r="X49" i="4"/>
  <c r="Y49" i="4"/>
  <c r="X50" i="4"/>
  <c r="Y50" i="4"/>
  <c r="X51" i="4"/>
  <c r="Y51" i="4"/>
  <c r="X52" i="4"/>
  <c r="Y52" i="4"/>
  <c r="X53" i="4"/>
  <c r="Y53" i="4"/>
  <c r="X54" i="4"/>
  <c r="Y54" i="4"/>
  <c r="X55" i="4"/>
  <c r="Y55" i="4"/>
  <c r="X56" i="4"/>
  <c r="Y56" i="4"/>
  <c r="X57" i="4"/>
  <c r="Y57" i="4"/>
  <c r="X58" i="4"/>
  <c r="Y58" i="4"/>
  <c r="X59" i="4"/>
  <c r="Y59" i="4"/>
  <c r="X60" i="4"/>
  <c r="Y60" i="4"/>
  <c r="X61" i="4"/>
  <c r="Y61" i="4"/>
  <c r="X62" i="4"/>
  <c r="Y62" i="4"/>
  <c r="X63" i="4"/>
  <c r="Y63" i="4"/>
  <c r="X64" i="4"/>
  <c r="Y64" i="4"/>
  <c r="X65" i="4"/>
  <c r="Y65" i="4"/>
  <c r="X66" i="4"/>
  <c r="Y66" i="4"/>
  <c r="X67" i="4"/>
  <c r="Y67" i="4"/>
  <c r="X68" i="4"/>
  <c r="Y68" i="4"/>
  <c r="X69" i="4"/>
  <c r="Y69" i="4"/>
  <c r="X70" i="4"/>
  <c r="Y70" i="4"/>
  <c r="X71" i="4"/>
  <c r="Y71" i="4"/>
  <c r="X72" i="4"/>
  <c r="Y72" i="4"/>
  <c r="X73" i="4"/>
  <c r="Y73" i="4"/>
  <c r="X74" i="4"/>
  <c r="Y74" i="4"/>
  <c r="X75" i="4"/>
  <c r="Y75" i="4"/>
  <c r="X76" i="4"/>
  <c r="Y76" i="4"/>
  <c r="X77" i="4"/>
  <c r="Y77" i="4"/>
  <c r="X78" i="4"/>
  <c r="Y78" i="4"/>
  <c r="X79" i="4"/>
  <c r="Y79" i="4"/>
  <c r="X80" i="4"/>
  <c r="Y80" i="4"/>
  <c r="X81" i="4"/>
  <c r="Y81" i="4"/>
  <c r="X82" i="4"/>
  <c r="Y82" i="4"/>
  <c r="X83" i="4"/>
  <c r="Y83" i="4"/>
  <c r="X84" i="4"/>
  <c r="Y84" i="4"/>
  <c r="X85" i="4"/>
  <c r="Y85" i="4"/>
  <c r="X86" i="4"/>
  <c r="Y86" i="4"/>
  <c r="X87" i="4"/>
  <c r="Y87" i="4"/>
  <c r="X88" i="4"/>
  <c r="Y88" i="4"/>
  <c r="X89" i="4"/>
  <c r="Y89" i="4"/>
  <c r="X90" i="4"/>
  <c r="Y90" i="4"/>
  <c r="X91" i="4"/>
  <c r="Y91" i="4"/>
  <c r="X92" i="4"/>
  <c r="Y92" i="4"/>
  <c r="X93" i="4"/>
  <c r="Y93" i="4"/>
  <c r="X94" i="4"/>
  <c r="Y94" i="4"/>
  <c r="X95" i="4"/>
  <c r="Y95" i="4"/>
  <c r="X96" i="4"/>
  <c r="Y96" i="4"/>
  <c r="X97" i="4"/>
  <c r="Y97" i="4"/>
  <c r="X98" i="4"/>
  <c r="Y98" i="4"/>
  <c r="X99" i="4"/>
  <c r="Y99" i="4"/>
  <c r="X100" i="4"/>
  <c r="Y100" i="4"/>
  <c r="X101" i="4"/>
  <c r="Y101" i="4"/>
  <c r="X102" i="4"/>
  <c r="Y102" i="4"/>
  <c r="X103" i="4"/>
  <c r="Y103" i="4"/>
  <c r="X104" i="4"/>
  <c r="Y104" i="4"/>
  <c r="X105" i="4"/>
  <c r="Y105" i="4"/>
  <c r="Y6" i="4"/>
  <c r="Y7" i="4"/>
  <c r="Y8" i="4"/>
  <c r="Y9" i="4"/>
  <c r="Y10" i="4"/>
  <c r="Y11" i="4"/>
  <c r="Y12" i="4"/>
  <c r="Y13" i="4"/>
  <c r="Y14" i="4"/>
  <c r="Y15" i="4"/>
  <c r="Y16" i="4"/>
  <c r="Y17" i="4"/>
  <c r="Y18" i="4"/>
  <c r="Y19" i="4"/>
  <c r="Y20" i="4"/>
  <c r="Y21" i="4"/>
  <c r="Y22" i="4"/>
  <c r="Y23" i="4"/>
  <c r="Y24" i="4"/>
  <c r="Y25" i="4"/>
  <c r="Y5" i="4"/>
  <c r="X16" i="4"/>
  <c r="X17" i="4"/>
  <c r="X18" i="4"/>
  <c r="X19" i="4"/>
  <c r="X20" i="4"/>
  <c r="X21" i="4"/>
  <c r="X22" i="4"/>
  <c r="X23" i="4"/>
  <c r="X24" i="4"/>
  <c r="X25" i="4"/>
  <c r="X6" i="4"/>
  <c r="X7" i="4"/>
  <c r="X8" i="4"/>
  <c r="X9" i="4"/>
  <c r="X10" i="4"/>
  <c r="X11" i="4"/>
  <c r="X12" i="4"/>
  <c r="X13" i="4"/>
  <c r="X14" i="4"/>
  <c r="X15" i="4"/>
  <c r="X5" i="4"/>
  <c r="V6" i="11" l="1"/>
  <c r="W6" i="11" s="1"/>
  <c r="U5" i="9"/>
  <c r="T6" i="9"/>
  <c r="U6" i="9" l="1"/>
  <c r="V6" i="9"/>
  <c r="V7" i="11"/>
  <c r="X7" i="11" s="1"/>
  <c r="Y6" i="11"/>
  <c r="C30" i="11"/>
  <c r="C29" i="11"/>
  <c r="T7" i="9"/>
  <c r="V7" i="9" s="1"/>
  <c r="V8" i="11"/>
  <c r="X6" i="11"/>
  <c r="Y5" i="13"/>
  <c r="AB5" i="13"/>
  <c r="Z5" i="13"/>
  <c r="AA5" i="13"/>
  <c r="V6" i="2"/>
  <c r="W6" i="2" l="1"/>
  <c r="X6" i="2"/>
  <c r="Y8" i="11"/>
  <c r="W8" i="11"/>
  <c r="Y7" i="11"/>
  <c r="W7" i="11"/>
  <c r="U7" i="9"/>
  <c r="T8" i="9"/>
  <c r="V8" i="9" s="1"/>
  <c r="V9" i="11"/>
  <c r="X8" i="11"/>
  <c r="V7" i="2"/>
  <c r="AA6" i="13"/>
  <c r="AB6" i="13"/>
  <c r="Z6" i="13"/>
  <c r="Y6" i="13"/>
  <c r="W7" i="2" l="1"/>
  <c r="X7" i="2"/>
  <c r="Y9" i="11"/>
  <c r="W9" i="11"/>
  <c r="T9" i="9"/>
  <c r="V9" i="9" s="1"/>
  <c r="U8" i="9"/>
  <c r="V10" i="11"/>
  <c r="X9" i="11"/>
  <c r="V8" i="2"/>
  <c r="AA7" i="13"/>
  <c r="AB7" i="13"/>
  <c r="Z7" i="13"/>
  <c r="Y7" i="13"/>
  <c r="W8" i="2" l="1"/>
  <c r="X8" i="2"/>
  <c r="Y10" i="11"/>
  <c r="W10" i="11"/>
  <c r="T10" i="9"/>
  <c r="V10" i="9" s="1"/>
  <c r="U9" i="9"/>
  <c r="V11" i="11"/>
  <c r="X10" i="11"/>
  <c r="V9" i="2"/>
  <c r="AA8" i="13"/>
  <c r="AB8" i="13"/>
  <c r="Z8" i="13"/>
  <c r="Y8" i="13"/>
  <c r="W9" i="2" l="1"/>
  <c r="X9" i="2"/>
  <c r="Y11" i="11"/>
  <c r="W11" i="11"/>
  <c r="X11" i="11"/>
  <c r="T11" i="9"/>
  <c r="V11" i="9" s="1"/>
  <c r="U10" i="9"/>
  <c r="V12" i="11"/>
  <c r="V10" i="2"/>
  <c r="AA9" i="13"/>
  <c r="AB9" i="13"/>
  <c r="Z9" i="13"/>
  <c r="Y9" i="13"/>
  <c r="W10" i="2" l="1"/>
  <c r="X10" i="2"/>
  <c r="Y12" i="11"/>
  <c r="W12" i="11"/>
  <c r="T12" i="9"/>
  <c r="V12" i="9" s="1"/>
  <c r="U11" i="9"/>
  <c r="V13" i="11"/>
  <c r="X12" i="11"/>
  <c r="V11" i="2"/>
  <c r="AA10" i="13"/>
  <c r="AB10" i="13"/>
  <c r="Z10" i="13"/>
  <c r="Y10" i="13"/>
  <c r="W11" i="2" l="1"/>
  <c r="X11" i="2"/>
  <c r="Y13" i="11"/>
  <c r="W13" i="11"/>
  <c r="T13" i="9"/>
  <c r="V13" i="9" s="1"/>
  <c r="U12" i="9"/>
  <c r="V14" i="11"/>
  <c r="X13" i="11"/>
  <c r="V12" i="2"/>
  <c r="AA11" i="13"/>
  <c r="AB11" i="13"/>
  <c r="Z11" i="13"/>
  <c r="Y11" i="13"/>
  <c r="W12" i="2" l="1"/>
  <c r="X12" i="2"/>
  <c r="Y14" i="11"/>
  <c r="W14" i="11"/>
  <c r="T14" i="9"/>
  <c r="V14" i="9" s="1"/>
  <c r="U13" i="9"/>
  <c r="V15" i="11"/>
  <c r="X14" i="11"/>
  <c r="V13" i="2"/>
  <c r="AA12" i="13"/>
  <c r="AB12" i="13"/>
  <c r="Z12" i="13"/>
  <c r="Y12" i="13"/>
  <c r="W13" i="2" l="1"/>
  <c r="X13" i="2"/>
  <c r="Y15" i="11"/>
  <c r="W15" i="11"/>
  <c r="T15" i="9"/>
  <c r="V15" i="9" s="1"/>
  <c r="U14" i="9"/>
  <c r="V16" i="11"/>
  <c r="X15" i="11"/>
  <c r="V14" i="2"/>
  <c r="AA13" i="13"/>
  <c r="AB13" i="13"/>
  <c r="Z13" i="13"/>
  <c r="Y13" i="13"/>
  <c r="W14" i="2" l="1"/>
  <c r="X14" i="2"/>
  <c r="Y16" i="11"/>
  <c r="W16" i="11"/>
  <c r="T16" i="9"/>
  <c r="V16" i="9" s="1"/>
  <c r="U15" i="9"/>
  <c r="V17" i="11"/>
  <c r="X16" i="11"/>
  <c r="V15" i="2"/>
  <c r="AA14" i="13"/>
  <c r="AB14" i="13"/>
  <c r="Z14" i="13"/>
  <c r="Y14" i="13"/>
  <c r="W15" i="2" l="1"/>
  <c r="X15" i="2"/>
  <c r="Y17" i="11"/>
  <c r="W17" i="11"/>
  <c r="T17" i="9"/>
  <c r="V17" i="9" s="1"/>
  <c r="U16" i="9"/>
  <c r="V18" i="11"/>
  <c r="X17" i="11"/>
  <c r="V16" i="2"/>
  <c r="AA15" i="13"/>
  <c r="AB15" i="13"/>
  <c r="Z15" i="13"/>
  <c r="Y15" i="13"/>
  <c r="W16" i="2" l="1"/>
  <c r="X16" i="2"/>
  <c r="Y18" i="11"/>
  <c r="W18" i="11"/>
  <c r="T18" i="9"/>
  <c r="V18" i="9" s="1"/>
  <c r="U17" i="9"/>
  <c r="V19" i="11"/>
  <c r="X18" i="11"/>
  <c r="V17" i="2"/>
  <c r="AA16" i="13"/>
  <c r="AB16" i="13"/>
  <c r="Z16" i="13"/>
  <c r="Y16" i="13"/>
  <c r="W17" i="2" l="1"/>
  <c r="X17" i="2"/>
  <c r="Y19" i="11"/>
  <c r="W19" i="11"/>
  <c r="T19" i="9"/>
  <c r="V19" i="9" s="1"/>
  <c r="U18" i="9"/>
  <c r="V20" i="11"/>
  <c r="X19" i="11"/>
  <c r="V18" i="2"/>
  <c r="AA17" i="13"/>
  <c r="AB17" i="13"/>
  <c r="Z17" i="13"/>
  <c r="Y17" i="13"/>
  <c r="W18" i="2" l="1"/>
  <c r="X18" i="2"/>
  <c r="Y20" i="11"/>
  <c r="W20" i="11"/>
  <c r="T20" i="9"/>
  <c r="V20" i="9" s="1"/>
  <c r="U19" i="9"/>
  <c r="V21" i="11"/>
  <c r="X20" i="11"/>
  <c r="V19" i="2"/>
  <c r="AA18" i="13"/>
  <c r="AB18" i="13"/>
  <c r="Z18" i="13"/>
  <c r="Y18" i="13"/>
  <c r="W19" i="2" l="1"/>
  <c r="X19" i="2"/>
  <c r="Y21" i="11"/>
  <c r="W21" i="11"/>
  <c r="T21" i="9"/>
  <c r="V21" i="9" s="1"/>
  <c r="U20" i="9"/>
  <c r="V22" i="11"/>
  <c r="X21" i="11"/>
  <c r="V20" i="2"/>
  <c r="AA19" i="13"/>
  <c r="AB19" i="13"/>
  <c r="Z19" i="13"/>
  <c r="Y19" i="13"/>
  <c r="W20" i="2" l="1"/>
  <c r="X20" i="2"/>
  <c r="Y22" i="11"/>
  <c r="W22" i="11"/>
  <c r="T22" i="9"/>
  <c r="V22" i="9" s="1"/>
  <c r="U21" i="9"/>
  <c r="V23" i="11"/>
  <c r="X22" i="11"/>
  <c r="V21" i="2"/>
  <c r="AA20" i="13"/>
  <c r="AB20" i="13"/>
  <c r="Z20" i="13"/>
  <c r="Y20" i="13"/>
  <c r="W21" i="2" l="1"/>
  <c r="X21" i="2"/>
  <c r="Y23" i="11"/>
  <c r="W23" i="11"/>
  <c r="T23" i="9"/>
  <c r="V23" i="9" s="1"/>
  <c r="U22" i="9"/>
  <c r="X23" i="11"/>
  <c r="V24" i="11"/>
  <c r="V22" i="2"/>
  <c r="AA21" i="13"/>
  <c r="AB21" i="13"/>
  <c r="Z21" i="13"/>
  <c r="Y21" i="13"/>
  <c r="W22" i="2" l="1"/>
  <c r="X22" i="2"/>
  <c r="Y24" i="11"/>
  <c r="W24" i="11"/>
  <c r="T24" i="9"/>
  <c r="V24" i="9" s="1"/>
  <c r="U23" i="9"/>
  <c r="V25" i="11"/>
  <c r="W25" i="11" s="1"/>
  <c r="X24" i="11"/>
  <c r="V23" i="2"/>
  <c r="AA22" i="13"/>
  <c r="AB22" i="13"/>
  <c r="Z22" i="13"/>
  <c r="Y22" i="13"/>
  <c r="W23" i="2" l="1"/>
  <c r="X23" i="2"/>
  <c r="X25" i="11"/>
  <c r="Y25" i="11"/>
  <c r="V26" i="11"/>
  <c r="W26" i="11" s="1"/>
  <c r="T25" i="9"/>
  <c r="V25" i="9" s="1"/>
  <c r="U24" i="9"/>
  <c r="V24" i="2"/>
  <c r="AA23" i="13"/>
  <c r="AB23" i="13"/>
  <c r="Z23" i="13"/>
  <c r="Y23" i="13"/>
  <c r="W24" i="2" l="1"/>
  <c r="X24" i="2"/>
  <c r="Y26" i="11"/>
  <c r="V27" i="11"/>
  <c r="W27" i="11" s="1"/>
  <c r="X26" i="11"/>
  <c r="T26" i="9"/>
  <c r="V26" i="9" s="1"/>
  <c r="U25" i="9"/>
  <c r="V25" i="2"/>
  <c r="AA24" i="13"/>
  <c r="AB24" i="13"/>
  <c r="Z24" i="13"/>
  <c r="Y24" i="13"/>
  <c r="W25" i="2" l="1"/>
  <c r="X25" i="2"/>
  <c r="V28" i="11"/>
  <c r="W28" i="11" s="1"/>
  <c r="Y27" i="11"/>
  <c r="X27" i="11"/>
  <c r="T27" i="9"/>
  <c r="V27" i="9" s="1"/>
  <c r="U26" i="9"/>
  <c r="V26" i="2"/>
  <c r="AA25" i="13"/>
  <c r="AB25" i="13"/>
  <c r="Z25" i="13"/>
  <c r="Y25" i="13"/>
  <c r="W26" i="2" l="1"/>
  <c r="X26" i="2"/>
  <c r="V29" i="11"/>
  <c r="W29" i="11" s="1"/>
  <c r="Y28" i="11"/>
  <c r="X28" i="11"/>
  <c r="T28" i="9"/>
  <c r="V28" i="9" s="1"/>
  <c r="U27" i="9"/>
  <c r="V27" i="2"/>
  <c r="AA26" i="13"/>
  <c r="AB26" i="13"/>
  <c r="Z26" i="13"/>
  <c r="Y26" i="13"/>
  <c r="W27" i="2" l="1"/>
  <c r="X27" i="2"/>
  <c r="V30" i="11"/>
  <c r="W30" i="11" s="1"/>
  <c r="Y29" i="11"/>
  <c r="X29" i="11"/>
  <c r="T29" i="9"/>
  <c r="U28" i="9"/>
  <c r="V28" i="2"/>
  <c r="AA27" i="13"/>
  <c r="AB27" i="13"/>
  <c r="Z27" i="13"/>
  <c r="Y27" i="13"/>
  <c r="W28" i="2" l="1"/>
  <c r="X28" i="2"/>
  <c r="U29" i="9"/>
  <c r="T30" i="9"/>
  <c r="V29" i="9"/>
  <c r="V31" i="11"/>
  <c r="W31" i="11" s="1"/>
  <c r="Y30" i="11"/>
  <c r="X30" i="11"/>
  <c r="V29" i="2"/>
  <c r="AA28" i="13"/>
  <c r="AB28" i="13"/>
  <c r="Z28" i="13"/>
  <c r="Y28" i="13"/>
  <c r="W29" i="2" l="1"/>
  <c r="X29" i="2"/>
  <c r="U30" i="9"/>
  <c r="V30" i="9"/>
  <c r="T31" i="9"/>
  <c r="V32" i="11"/>
  <c r="W32" i="11" s="1"/>
  <c r="Y31" i="11"/>
  <c r="X31" i="11"/>
  <c r="V30" i="2"/>
  <c r="AA29" i="13"/>
  <c r="AB29" i="13"/>
  <c r="Z29" i="13"/>
  <c r="Y29" i="13"/>
  <c r="W30" i="2" l="1"/>
  <c r="X30" i="2"/>
  <c r="T32" i="9"/>
  <c r="V31" i="9"/>
  <c r="U31" i="9"/>
  <c r="V33" i="11"/>
  <c r="W33" i="11" s="1"/>
  <c r="Y32" i="11"/>
  <c r="X32" i="11"/>
  <c r="V31" i="2"/>
  <c r="AA30" i="13"/>
  <c r="AB30" i="13"/>
  <c r="Z30" i="13"/>
  <c r="Y30" i="13"/>
  <c r="W31" i="2" l="1"/>
  <c r="X31" i="2"/>
  <c r="T33" i="9"/>
  <c r="U32" i="9"/>
  <c r="V32" i="9"/>
  <c r="V34" i="11"/>
  <c r="W34" i="11" s="1"/>
  <c r="Y33" i="11"/>
  <c r="X33" i="11"/>
  <c r="V32" i="2"/>
  <c r="AA31" i="13"/>
  <c r="AB31" i="13"/>
  <c r="Z31" i="13"/>
  <c r="Y31" i="13"/>
  <c r="W32" i="2" l="1"/>
  <c r="X32" i="2"/>
  <c r="T34" i="9"/>
  <c r="U33" i="9"/>
  <c r="V33" i="9"/>
  <c r="V35" i="11"/>
  <c r="W35" i="11" s="1"/>
  <c r="Y34" i="11"/>
  <c r="X34" i="11"/>
  <c r="V33" i="2"/>
  <c r="AA32" i="13"/>
  <c r="AB32" i="13"/>
  <c r="Z32" i="13"/>
  <c r="Y32" i="13"/>
  <c r="W33" i="2" l="1"/>
  <c r="X33" i="2"/>
  <c r="T35" i="9"/>
  <c r="U34" i="9"/>
  <c r="V34" i="9"/>
  <c r="V36" i="11"/>
  <c r="W36" i="11" s="1"/>
  <c r="Y35" i="11"/>
  <c r="X35" i="11"/>
  <c r="V34" i="2"/>
  <c r="AA33" i="13"/>
  <c r="AB33" i="13"/>
  <c r="Z33" i="13"/>
  <c r="Y33" i="13"/>
  <c r="W34" i="2" l="1"/>
  <c r="X34" i="2"/>
  <c r="T36" i="9"/>
  <c r="V35" i="9"/>
  <c r="U35" i="9"/>
  <c r="V37" i="11"/>
  <c r="W37" i="11" s="1"/>
  <c r="Y36" i="11"/>
  <c r="X36" i="11"/>
  <c r="V35" i="2"/>
  <c r="AA34" i="13"/>
  <c r="AB34" i="13"/>
  <c r="Z34" i="13"/>
  <c r="Y34" i="13"/>
  <c r="W35" i="2" l="1"/>
  <c r="X35" i="2"/>
  <c r="V36" i="2"/>
  <c r="T37" i="9"/>
  <c r="U36" i="9"/>
  <c r="V36" i="9"/>
  <c r="V38" i="11"/>
  <c r="W38" i="11" s="1"/>
  <c r="Y37" i="11"/>
  <c r="X37" i="11"/>
  <c r="AA35" i="13"/>
  <c r="AB35" i="13"/>
  <c r="Z35" i="13"/>
  <c r="Y35" i="13"/>
  <c r="W36" i="2" l="1"/>
  <c r="X36" i="2"/>
  <c r="V37" i="2"/>
  <c r="T38" i="9"/>
  <c r="U37" i="9"/>
  <c r="V37" i="9"/>
  <c r="V39" i="11"/>
  <c r="W39" i="11" s="1"/>
  <c r="Y38" i="11"/>
  <c r="X38" i="11"/>
  <c r="AA36" i="13"/>
  <c r="AB36" i="13"/>
  <c r="Z36" i="13"/>
  <c r="Y36" i="13"/>
  <c r="W37" i="2" l="1"/>
  <c r="X37" i="2"/>
  <c r="V38" i="2"/>
  <c r="T39" i="9"/>
  <c r="U38" i="9"/>
  <c r="V38" i="9"/>
  <c r="V40" i="11"/>
  <c r="W40" i="11" s="1"/>
  <c r="Y39" i="11"/>
  <c r="X39" i="11"/>
  <c r="AA37" i="13"/>
  <c r="AB37" i="13"/>
  <c r="Z37" i="13"/>
  <c r="Y37" i="13"/>
  <c r="X38" i="2" l="1"/>
  <c r="W38" i="2"/>
  <c r="V39" i="2"/>
  <c r="T40" i="9"/>
  <c r="V39" i="9"/>
  <c r="U39" i="9"/>
  <c r="V41" i="11"/>
  <c r="W41" i="11" s="1"/>
  <c r="Y40" i="11"/>
  <c r="X40" i="11"/>
  <c r="AA38" i="13"/>
  <c r="AB38" i="13"/>
  <c r="Z38" i="13"/>
  <c r="Y38" i="13"/>
  <c r="W39" i="2" l="1"/>
  <c r="X39" i="2"/>
  <c r="V40" i="2"/>
  <c r="T41" i="9"/>
  <c r="U40" i="9"/>
  <c r="V40" i="9"/>
  <c r="V42" i="11"/>
  <c r="W42" i="11" s="1"/>
  <c r="Y41" i="11"/>
  <c r="X41" i="11"/>
  <c r="AA39" i="13"/>
  <c r="AB39" i="13"/>
  <c r="Z39" i="13"/>
  <c r="Y39" i="13"/>
  <c r="X40" i="2" l="1"/>
  <c r="W40" i="2"/>
  <c r="V41" i="2"/>
  <c r="T42" i="9"/>
  <c r="U41" i="9"/>
  <c r="V41" i="9"/>
  <c r="V43" i="11"/>
  <c r="W43" i="11" s="1"/>
  <c r="Y42" i="11"/>
  <c r="X42" i="11"/>
  <c r="AA40" i="13"/>
  <c r="AB40" i="13"/>
  <c r="Z40" i="13"/>
  <c r="Y40" i="13"/>
  <c r="W41" i="2" l="1"/>
  <c r="V42" i="2"/>
  <c r="X41" i="2"/>
  <c r="T43" i="9"/>
  <c r="U42" i="9"/>
  <c r="V42" i="9"/>
  <c r="V44" i="11"/>
  <c r="W44" i="11" s="1"/>
  <c r="Y43" i="11"/>
  <c r="X43" i="11"/>
  <c r="AA41" i="13"/>
  <c r="AB41" i="13"/>
  <c r="Z41" i="13"/>
  <c r="Y41" i="13"/>
  <c r="X42" i="2" l="1"/>
  <c r="W42" i="2"/>
  <c r="V43" i="2"/>
  <c r="T44" i="9"/>
  <c r="V43" i="9"/>
  <c r="U43" i="9"/>
  <c r="V45" i="11"/>
  <c r="W45" i="11" s="1"/>
  <c r="Y44" i="11"/>
  <c r="X44" i="11"/>
  <c r="AA42" i="13"/>
  <c r="AB42" i="13"/>
  <c r="Z42" i="13"/>
  <c r="Y42" i="13"/>
  <c r="V44" i="2" l="1"/>
  <c r="W43" i="2"/>
  <c r="X43" i="2"/>
  <c r="T45" i="9"/>
  <c r="U44" i="9"/>
  <c r="V44" i="9"/>
  <c r="V46" i="11"/>
  <c r="W46" i="11" s="1"/>
  <c r="Y45" i="11"/>
  <c r="X45" i="11"/>
  <c r="AA43" i="13"/>
  <c r="AB43" i="13"/>
  <c r="Z43" i="13"/>
  <c r="Y43" i="13"/>
  <c r="X44" i="2" l="1"/>
  <c r="W44" i="2"/>
  <c r="V45" i="2"/>
  <c r="T46" i="9"/>
  <c r="U45" i="9"/>
  <c r="V45" i="9"/>
  <c r="V47" i="11"/>
  <c r="W47" i="11" s="1"/>
  <c r="Y46" i="11"/>
  <c r="X46" i="11"/>
  <c r="AA44" i="13"/>
  <c r="AB44" i="13"/>
  <c r="Z44" i="13"/>
  <c r="Y44" i="13"/>
  <c r="X45" i="2" l="1"/>
  <c r="W45" i="2"/>
  <c r="V46" i="2"/>
  <c r="T47" i="9"/>
  <c r="U46" i="9"/>
  <c r="V46" i="9"/>
  <c r="V48" i="11"/>
  <c r="W48" i="11" s="1"/>
  <c r="Y47" i="11"/>
  <c r="X47" i="11"/>
  <c r="W46" i="2" l="1"/>
  <c r="X46" i="2"/>
  <c r="V47" i="2"/>
  <c r="T48" i="9"/>
  <c r="V47" i="9"/>
  <c r="U47" i="9"/>
  <c r="V49" i="11"/>
  <c r="W49" i="11" s="1"/>
  <c r="Y48" i="11"/>
  <c r="X48" i="11"/>
  <c r="V48" i="2" l="1"/>
  <c r="X47" i="2"/>
  <c r="W47" i="2"/>
  <c r="T49" i="9"/>
  <c r="U48" i="9"/>
  <c r="V48" i="9"/>
  <c r="V50" i="11"/>
  <c r="W50" i="11" s="1"/>
  <c r="Y49" i="11"/>
  <c r="X49" i="11"/>
  <c r="V49" i="2" l="1"/>
  <c r="X48" i="2"/>
  <c r="W48" i="2"/>
  <c r="T50" i="9"/>
  <c r="U49" i="9"/>
  <c r="V49" i="9"/>
  <c r="V51" i="11"/>
  <c r="W51" i="11" s="1"/>
  <c r="Y50" i="11"/>
  <c r="X50" i="11"/>
  <c r="W49" i="2" l="1"/>
  <c r="V50" i="2"/>
  <c r="X49" i="2"/>
  <c r="T51" i="9"/>
  <c r="U50" i="9"/>
  <c r="V50" i="9"/>
  <c r="V52" i="11"/>
  <c r="W52" i="11" s="1"/>
  <c r="Y51" i="11"/>
  <c r="X51" i="11"/>
  <c r="V51" i="2" l="1"/>
  <c r="X50" i="2"/>
  <c r="W50" i="2"/>
  <c r="T52" i="9"/>
  <c r="V51" i="9"/>
  <c r="U51" i="9"/>
  <c r="V53" i="11"/>
  <c r="W53" i="11" s="1"/>
  <c r="Y52" i="11"/>
  <c r="X52" i="11"/>
  <c r="W51" i="2" l="1"/>
  <c r="V52" i="2"/>
  <c r="X51" i="2"/>
  <c r="T53" i="9"/>
  <c r="U52" i="9"/>
  <c r="V52" i="9"/>
  <c r="V54" i="11"/>
  <c r="W54" i="11" s="1"/>
  <c r="Y53" i="11"/>
  <c r="X53" i="11"/>
  <c r="W52" i="2" l="1"/>
  <c r="V53" i="2"/>
  <c r="X52" i="2"/>
  <c r="T54" i="9"/>
  <c r="U53" i="9"/>
  <c r="V53" i="9"/>
  <c r="V55" i="11"/>
  <c r="W55" i="11" s="1"/>
  <c r="Y54" i="11"/>
  <c r="X54" i="11"/>
  <c r="V54" i="2" l="1"/>
  <c r="X53" i="2"/>
  <c r="W53" i="2"/>
  <c r="T55" i="9"/>
  <c r="U54" i="9"/>
  <c r="V54" i="9"/>
  <c r="V56" i="11"/>
  <c r="W56" i="11" s="1"/>
  <c r="Y55" i="11"/>
  <c r="X55" i="11"/>
  <c r="V55" i="2" l="1"/>
  <c r="W54" i="2"/>
  <c r="X54" i="2"/>
  <c r="T56" i="9"/>
  <c r="V55" i="9"/>
  <c r="U55" i="9"/>
  <c r="V57" i="11"/>
  <c r="W57" i="11" s="1"/>
  <c r="Y56" i="11"/>
  <c r="X56" i="11"/>
  <c r="X55" i="2" l="1"/>
  <c r="W55" i="2"/>
  <c r="V56" i="2"/>
  <c r="T57" i="9"/>
  <c r="U56" i="9"/>
  <c r="V56" i="9"/>
  <c r="V58" i="11"/>
  <c r="W58" i="11" s="1"/>
  <c r="Y57" i="11"/>
  <c r="X57" i="11"/>
  <c r="V57" i="2" l="1"/>
  <c r="X56" i="2"/>
  <c r="W56" i="2"/>
  <c r="T58" i="9"/>
  <c r="U57" i="9"/>
  <c r="V57" i="9"/>
  <c r="V59" i="11"/>
  <c r="W59" i="11" s="1"/>
  <c r="Y58" i="11"/>
  <c r="X58" i="11"/>
  <c r="X57" i="2" l="1"/>
  <c r="V58" i="2"/>
  <c r="W57" i="2"/>
  <c r="T59" i="9"/>
  <c r="U58" i="9"/>
  <c r="V58" i="9"/>
  <c r="V60" i="11"/>
  <c r="W60" i="11" s="1"/>
  <c r="Y59" i="11"/>
  <c r="X59" i="11"/>
  <c r="W58" i="2" l="1"/>
  <c r="X58" i="2"/>
  <c r="V59" i="2"/>
  <c r="T60" i="9"/>
  <c r="V59" i="9"/>
  <c r="U59" i="9"/>
  <c r="V61" i="11"/>
  <c r="W61" i="11" s="1"/>
  <c r="Y60" i="11"/>
  <c r="X60" i="11"/>
  <c r="X59" i="2" l="1"/>
  <c r="W59" i="2"/>
  <c r="V60" i="2"/>
  <c r="T61" i="9"/>
  <c r="U60" i="9"/>
  <c r="V60" i="9"/>
  <c r="V62" i="11"/>
  <c r="W62" i="11" s="1"/>
  <c r="Y61" i="11"/>
  <c r="X61" i="11"/>
  <c r="V61" i="2" l="1"/>
  <c r="X60" i="2"/>
  <c r="W60" i="2"/>
  <c r="T62" i="9"/>
  <c r="U61" i="9"/>
  <c r="V61" i="9"/>
  <c r="V63" i="11"/>
  <c r="W63" i="11" s="1"/>
  <c r="Y62" i="11"/>
  <c r="X62" i="11"/>
  <c r="V62" i="2" l="1"/>
  <c r="X61" i="2"/>
  <c r="W61" i="2"/>
  <c r="T63" i="9"/>
  <c r="U62" i="9"/>
  <c r="V62" i="9"/>
  <c r="V64" i="11"/>
  <c r="W64" i="11" s="1"/>
  <c r="Y63" i="11"/>
  <c r="X63" i="11"/>
  <c r="W62" i="2" l="1"/>
  <c r="V63" i="2"/>
  <c r="X62" i="2"/>
  <c r="T64" i="9"/>
  <c r="V63" i="9"/>
  <c r="U63" i="9"/>
  <c r="V65" i="11"/>
  <c r="W65" i="11" s="1"/>
  <c r="Y64" i="11"/>
  <c r="X64" i="11"/>
  <c r="X63" i="2" l="1"/>
  <c r="W63" i="2"/>
  <c r="V64" i="2"/>
  <c r="T65" i="9"/>
  <c r="U64" i="9"/>
  <c r="V64" i="9"/>
  <c r="V66" i="11"/>
  <c r="W66" i="11" s="1"/>
  <c r="Y65" i="11"/>
  <c r="X65" i="11"/>
  <c r="W64" i="2" l="1"/>
  <c r="V65" i="2"/>
  <c r="X64" i="2"/>
  <c r="T66" i="9"/>
  <c r="U65" i="9"/>
  <c r="V65" i="9"/>
  <c r="Y66" i="11"/>
  <c r="X66" i="11"/>
  <c r="V67" i="11"/>
  <c r="W67" i="11" s="1"/>
  <c r="W65" i="2" l="1"/>
  <c r="X65" i="2"/>
  <c r="V66" i="2"/>
  <c r="T67" i="9"/>
  <c r="U66" i="9"/>
  <c r="V66" i="9"/>
  <c r="Y67" i="11"/>
  <c r="X67" i="11"/>
  <c r="V68" i="11"/>
  <c r="W68" i="11" s="1"/>
  <c r="W66" i="2" l="1"/>
  <c r="V67" i="2"/>
  <c r="X66" i="2"/>
  <c r="T68" i="9"/>
  <c r="V67" i="9"/>
  <c r="U67" i="9"/>
  <c r="V69" i="11"/>
  <c r="W69" i="11" s="1"/>
  <c r="Y68" i="11"/>
  <c r="X68" i="11"/>
  <c r="X67" i="2" l="1"/>
  <c r="W67" i="2"/>
  <c r="V68" i="2"/>
  <c r="T69" i="9"/>
  <c r="U68" i="9"/>
  <c r="V68" i="9"/>
  <c r="V70" i="11"/>
  <c r="W70" i="11" s="1"/>
  <c r="Y69" i="11"/>
  <c r="X69" i="11"/>
  <c r="W68" i="2" l="1"/>
  <c r="X68" i="2"/>
  <c r="V69" i="2"/>
  <c r="T70" i="9"/>
  <c r="U69" i="9"/>
  <c r="V69" i="9"/>
  <c r="V71" i="11"/>
  <c r="W71" i="11" s="1"/>
  <c r="Y70" i="11"/>
  <c r="X70" i="11"/>
  <c r="X69" i="2" l="1"/>
  <c r="V70" i="2"/>
  <c r="W69" i="2"/>
  <c r="T71" i="9"/>
  <c r="U70" i="9"/>
  <c r="V70" i="9"/>
  <c r="V72" i="11"/>
  <c r="W72" i="11" s="1"/>
  <c r="Y71" i="11"/>
  <c r="X71" i="11"/>
  <c r="W70" i="2" l="1"/>
  <c r="X70" i="2"/>
  <c r="V71" i="2"/>
  <c r="T72" i="9"/>
  <c r="V71" i="9"/>
  <c r="U71" i="9"/>
  <c r="V73" i="11"/>
  <c r="W73" i="11" s="1"/>
  <c r="Y72" i="11"/>
  <c r="X72" i="11"/>
  <c r="W71" i="2" l="1"/>
  <c r="X71" i="2"/>
  <c r="V72" i="2"/>
  <c r="T73" i="9"/>
  <c r="U72" i="9"/>
  <c r="V72" i="9"/>
  <c r="V74" i="11"/>
  <c r="W74" i="11" s="1"/>
  <c r="Y73" i="11"/>
  <c r="X73" i="11"/>
  <c r="W72" i="2" l="1"/>
  <c r="X72" i="2"/>
  <c r="V73" i="2"/>
  <c r="T74" i="9"/>
  <c r="U73" i="9"/>
  <c r="V73" i="9"/>
  <c r="V75" i="11"/>
  <c r="W75" i="11" s="1"/>
  <c r="Y74" i="11"/>
  <c r="X74" i="11"/>
  <c r="V74" i="2" l="1"/>
  <c r="X73" i="2"/>
  <c r="W73" i="2"/>
  <c r="T75" i="9"/>
  <c r="U74" i="9"/>
  <c r="V74" i="9"/>
  <c r="V76" i="11"/>
  <c r="W76" i="11" s="1"/>
  <c r="Y75" i="11"/>
  <c r="X75" i="11"/>
  <c r="V75" i="2" l="1"/>
  <c r="W74" i="2"/>
  <c r="X74" i="2"/>
  <c r="T76" i="9"/>
  <c r="V75" i="9"/>
  <c r="U75" i="9"/>
  <c r="V77" i="11"/>
  <c r="W77" i="11" s="1"/>
  <c r="Y76" i="11"/>
  <c r="X76" i="11"/>
  <c r="W75" i="2" l="1"/>
  <c r="X75" i="2"/>
  <c r="V76" i="2"/>
  <c r="T77" i="9"/>
  <c r="U76" i="9"/>
  <c r="V76" i="9"/>
  <c r="V78" i="11"/>
  <c r="W78" i="11" s="1"/>
  <c r="Y77" i="11"/>
  <c r="X77" i="11"/>
  <c r="X76" i="2" l="1"/>
  <c r="W76" i="2"/>
  <c r="V77" i="2"/>
  <c r="T78" i="9"/>
  <c r="U77" i="9"/>
  <c r="V77" i="9"/>
  <c r="V79" i="11"/>
  <c r="W79" i="11" s="1"/>
  <c r="Y78" i="11"/>
  <c r="X78" i="11"/>
  <c r="X77" i="2" l="1"/>
  <c r="V78" i="2"/>
  <c r="W77" i="2"/>
  <c r="T79" i="9"/>
  <c r="U78" i="9"/>
  <c r="V78" i="9"/>
  <c r="V80" i="11"/>
  <c r="W80" i="11" s="1"/>
  <c r="Y79" i="11"/>
  <c r="X79" i="11"/>
  <c r="V79" i="2" l="1"/>
  <c r="X78" i="2"/>
  <c r="W78" i="2"/>
  <c r="T80" i="9"/>
  <c r="V79" i="9"/>
  <c r="U79" i="9"/>
  <c r="V81" i="11"/>
  <c r="W81" i="11" s="1"/>
  <c r="Y80" i="11"/>
  <c r="X80" i="11"/>
  <c r="X79" i="2" l="1"/>
  <c r="W79" i="2"/>
  <c r="V80" i="2"/>
  <c r="T81" i="9"/>
  <c r="U80" i="9"/>
  <c r="V80" i="9"/>
  <c r="V82" i="11"/>
  <c r="W82" i="11" s="1"/>
  <c r="Y81" i="11"/>
  <c r="X81" i="11"/>
  <c r="W80" i="2" l="1"/>
  <c r="X80" i="2"/>
  <c r="V81" i="2"/>
  <c r="T82" i="9"/>
  <c r="U81" i="9"/>
  <c r="V81" i="9"/>
  <c r="V83" i="11"/>
  <c r="W83" i="11" s="1"/>
  <c r="Y82" i="11"/>
  <c r="X82" i="11"/>
  <c r="X81" i="2" l="1"/>
  <c r="V82" i="2"/>
  <c r="W81" i="2"/>
  <c r="T83" i="9"/>
  <c r="U82" i="9"/>
  <c r="V82" i="9"/>
  <c r="V84" i="11"/>
  <c r="W84" i="11" s="1"/>
  <c r="Y83" i="11"/>
  <c r="X83" i="11"/>
  <c r="X82" i="2" l="1"/>
  <c r="V83" i="2"/>
  <c r="W82" i="2"/>
  <c r="T84" i="9"/>
  <c r="V83" i="9"/>
  <c r="U83" i="9"/>
  <c r="V85" i="11"/>
  <c r="W85" i="11" s="1"/>
  <c r="Y84" i="11"/>
  <c r="X84" i="11"/>
  <c r="W83" i="2" l="1"/>
  <c r="V84" i="2"/>
  <c r="X83" i="2"/>
  <c r="T85" i="9"/>
  <c r="U84" i="9"/>
  <c r="V84" i="9"/>
  <c r="V86" i="11"/>
  <c r="W86" i="11" s="1"/>
  <c r="Y85" i="11"/>
  <c r="X85" i="11"/>
  <c r="X84" i="2" l="1"/>
  <c r="V85" i="2"/>
  <c r="W84" i="2"/>
  <c r="T86" i="9"/>
  <c r="U85" i="9"/>
  <c r="V85" i="9"/>
  <c r="V87" i="11"/>
  <c r="W87" i="11" s="1"/>
  <c r="Y86" i="11"/>
  <c r="X86" i="11"/>
  <c r="X85" i="2" l="1"/>
  <c r="V86" i="2"/>
  <c r="W85" i="2"/>
  <c r="T87" i="9"/>
  <c r="U86" i="9"/>
  <c r="V86" i="9"/>
  <c r="V88" i="11"/>
  <c r="W88" i="11" s="1"/>
  <c r="Y87" i="11"/>
  <c r="X87" i="11"/>
  <c r="W86" i="2" l="1"/>
  <c r="X86" i="2"/>
  <c r="V87" i="2"/>
  <c r="T88" i="9"/>
  <c r="V87" i="9"/>
  <c r="U87" i="9"/>
  <c r="V89" i="11"/>
  <c r="W89" i="11" s="1"/>
  <c r="Y88" i="11"/>
  <c r="X88" i="11"/>
  <c r="X87" i="2" l="1"/>
  <c r="V88" i="2"/>
  <c r="W87" i="2"/>
  <c r="T89" i="9"/>
  <c r="U88" i="9"/>
  <c r="V88" i="9"/>
  <c r="V90" i="11"/>
  <c r="W90" i="11" s="1"/>
  <c r="Y89" i="11"/>
  <c r="X89" i="11"/>
  <c r="W88" i="2" l="1"/>
  <c r="V89" i="2"/>
  <c r="X88" i="2"/>
  <c r="T90" i="9"/>
  <c r="U89" i="9"/>
  <c r="V89" i="9"/>
  <c r="V91" i="11"/>
  <c r="W91" i="11" s="1"/>
  <c r="Y90" i="11"/>
  <c r="X90" i="11"/>
  <c r="X89" i="2" l="1"/>
  <c r="V90" i="2"/>
  <c r="W89" i="2"/>
  <c r="T91" i="9"/>
  <c r="U90" i="9"/>
  <c r="V90" i="9"/>
  <c r="Y91" i="11"/>
  <c r="X91" i="11"/>
  <c r="V92" i="11"/>
  <c r="W92" i="11" s="1"/>
  <c r="X90" i="2" l="1"/>
  <c r="V91" i="2"/>
  <c r="W90" i="2"/>
  <c r="T92" i="9"/>
  <c r="V91" i="9"/>
  <c r="U91" i="9"/>
  <c r="Y92" i="11"/>
  <c r="V93" i="11"/>
  <c r="W93" i="11" s="1"/>
  <c r="X92" i="11"/>
  <c r="X91" i="2" l="1"/>
  <c r="W91" i="2"/>
  <c r="V92" i="2"/>
  <c r="T93" i="9"/>
  <c r="U92" i="9"/>
  <c r="V92" i="9"/>
  <c r="V94" i="11"/>
  <c r="W94" i="11" s="1"/>
  <c r="Y93" i="11"/>
  <c r="X93" i="11"/>
  <c r="W92" i="2" l="1"/>
  <c r="V93" i="2"/>
  <c r="X92" i="2"/>
  <c r="T94" i="9"/>
  <c r="U93" i="9"/>
  <c r="V93" i="9"/>
  <c r="V95" i="11"/>
  <c r="W95" i="11" s="1"/>
  <c r="Y94" i="11"/>
  <c r="X94" i="11"/>
  <c r="X93" i="2" l="1"/>
  <c r="V94" i="2"/>
  <c r="W93" i="2"/>
  <c r="T95" i="9"/>
  <c r="U94" i="9"/>
  <c r="V94" i="9"/>
  <c r="V96" i="11"/>
  <c r="W96" i="11" s="1"/>
  <c r="Y95" i="11"/>
  <c r="X95" i="11"/>
  <c r="V95" i="2" l="1"/>
  <c r="X94" i="2"/>
  <c r="W94" i="2"/>
  <c r="T96" i="9"/>
  <c r="V95" i="9"/>
  <c r="U95" i="9"/>
  <c r="V97" i="11"/>
  <c r="W97" i="11" s="1"/>
  <c r="Y96" i="11"/>
  <c r="X96" i="11"/>
  <c r="W95" i="2" l="1"/>
  <c r="X95" i="2"/>
  <c r="V96" i="2"/>
  <c r="T97" i="9"/>
  <c r="U96" i="9"/>
  <c r="V96" i="9"/>
  <c r="V98" i="11"/>
  <c r="W98" i="11" s="1"/>
  <c r="Y97" i="11"/>
  <c r="X97" i="11"/>
  <c r="V97" i="2" l="1"/>
  <c r="W96" i="2"/>
  <c r="X96" i="2"/>
  <c r="T98" i="9"/>
  <c r="U97" i="9"/>
  <c r="V97" i="9"/>
  <c r="V99" i="11"/>
  <c r="W99" i="11" s="1"/>
  <c r="Y98" i="11"/>
  <c r="X98" i="11"/>
  <c r="W97" i="2" l="1"/>
  <c r="X97" i="2"/>
  <c r="V98" i="2"/>
  <c r="T99" i="9"/>
  <c r="U98" i="9"/>
  <c r="V98" i="9"/>
  <c r="V100" i="11"/>
  <c r="W100" i="11" s="1"/>
  <c r="Y99" i="11"/>
  <c r="X99" i="11"/>
  <c r="W98" i="2" l="1"/>
  <c r="V99" i="2"/>
  <c r="X98" i="2"/>
  <c r="T100" i="9"/>
  <c r="V99" i="9"/>
  <c r="U99" i="9"/>
  <c r="V101" i="11"/>
  <c r="W101" i="11" s="1"/>
  <c r="Y100" i="11"/>
  <c r="X100" i="11"/>
  <c r="V100" i="2" l="1"/>
  <c r="W99" i="2"/>
  <c r="X99" i="2"/>
  <c r="T101" i="9"/>
  <c r="U100" i="9"/>
  <c r="V100" i="9"/>
  <c r="V102" i="11"/>
  <c r="W102" i="11" s="1"/>
  <c r="Y101" i="11"/>
  <c r="X101" i="11"/>
  <c r="X100" i="2" l="1"/>
  <c r="V101" i="2"/>
  <c r="W100" i="2"/>
  <c r="T102" i="9"/>
  <c r="U101" i="9"/>
  <c r="V101" i="9"/>
  <c r="V103" i="11"/>
  <c r="W103" i="11" s="1"/>
  <c r="Y102" i="11"/>
  <c r="X102" i="11"/>
  <c r="W101" i="2" l="1"/>
  <c r="X101" i="2"/>
  <c r="V102" i="2"/>
  <c r="T103" i="9"/>
  <c r="U102" i="9"/>
  <c r="V102" i="9"/>
  <c r="V104" i="11"/>
  <c r="W104" i="11" s="1"/>
  <c r="Y103" i="11"/>
  <c r="X103" i="11"/>
  <c r="X102" i="2" l="1"/>
  <c r="V103" i="2"/>
  <c r="W102" i="2"/>
  <c r="T104" i="9"/>
  <c r="V103" i="9"/>
  <c r="U103" i="9"/>
  <c r="V105" i="11"/>
  <c r="W105" i="11" s="1"/>
  <c r="Y104" i="11"/>
  <c r="X104" i="11"/>
  <c r="X103" i="2" l="1"/>
  <c r="W103" i="2"/>
  <c r="V104" i="2"/>
  <c r="T105" i="9"/>
  <c r="U104" i="9"/>
  <c r="V104" i="9"/>
  <c r="Y105" i="11"/>
  <c r="X105" i="11"/>
  <c r="V106" i="11"/>
  <c r="W106" i="11" s="1"/>
  <c r="V105" i="2" l="1"/>
  <c r="W104" i="2"/>
  <c r="X104" i="2"/>
  <c r="U105" i="9"/>
  <c r="V105" i="9"/>
  <c r="X106" i="11"/>
  <c r="V107" i="11"/>
  <c r="W107" i="11" s="1"/>
  <c r="Y106" i="11"/>
  <c r="X105" i="2" l="1"/>
  <c r="W105" i="2"/>
  <c r="V108" i="11"/>
  <c r="W108" i="11" s="1"/>
  <c r="X107" i="11"/>
  <c r="Y107" i="11"/>
  <c r="V109" i="11" l="1"/>
  <c r="W109" i="11" s="1"/>
  <c r="Y108" i="11"/>
  <c r="X108" i="11"/>
  <c r="V110" i="11" l="1"/>
  <c r="W110" i="11" s="1"/>
  <c r="X109" i="11"/>
  <c r="Y109" i="11"/>
  <c r="X110" i="11" l="1"/>
  <c r="Y110" i="11"/>
  <c r="V111" i="11"/>
  <c r="W111" i="11" s="1"/>
  <c r="V112" i="11" l="1"/>
  <c r="W112" i="11" s="1"/>
  <c r="X111" i="11"/>
  <c r="Y111" i="11"/>
  <c r="V113" i="11" l="1"/>
  <c r="W113" i="11" s="1"/>
  <c r="X112" i="11"/>
  <c r="Y112" i="11"/>
  <c r="X113" i="11" l="1"/>
  <c r="Y113" i="11"/>
  <c r="V114" i="11"/>
  <c r="W114" i="11" s="1"/>
  <c r="Y114" i="11" l="1"/>
  <c r="V115" i="11"/>
  <c r="W115" i="11" s="1"/>
  <c r="X114" i="11"/>
  <c r="X115" i="11" l="1"/>
  <c r="Y115" i="11"/>
  <c r="V116" i="11"/>
  <c r="W116" i="11" s="1"/>
  <c r="Y116" i="11" l="1"/>
  <c r="X116" i="11"/>
  <c r="V117" i="11"/>
  <c r="W117" i="11" s="1"/>
  <c r="X117" i="11" l="1"/>
  <c r="Y117" i="11"/>
  <c r="V118" i="11"/>
  <c r="W118" i="11" s="1"/>
  <c r="Y118" i="11" l="1"/>
  <c r="V119" i="11"/>
  <c r="W119" i="11" s="1"/>
  <c r="X118" i="11"/>
  <c r="X119" i="11" l="1"/>
  <c r="Y119" i="11"/>
  <c r="V120" i="11"/>
  <c r="W120" i="11" s="1"/>
  <c r="Y120" i="11" l="1"/>
  <c r="X120" i="11"/>
  <c r="V121" i="11"/>
  <c r="W121" i="11" s="1"/>
  <c r="X121" i="11" l="1"/>
  <c r="Y121" i="11"/>
  <c r="V122" i="11"/>
  <c r="W122" i="11" s="1"/>
  <c r="Y122" i="11" l="1"/>
  <c r="V123" i="11"/>
  <c r="W123" i="11" s="1"/>
  <c r="X122" i="11"/>
  <c r="X123" i="11" l="1"/>
  <c r="Y123" i="11"/>
  <c r="V124" i="11"/>
  <c r="W124" i="11" s="1"/>
  <c r="Y124" i="11" l="1"/>
  <c r="X124" i="11"/>
  <c r="V125" i="11"/>
  <c r="W125" i="11" s="1"/>
  <c r="X125" i="11" l="1"/>
  <c r="Y125" i="11"/>
  <c r="V126" i="11"/>
  <c r="W126" i="11" s="1"/>
  <c r="Y126" i="11" l="1"/>
  <c r="V127" i="11"/>
  <c r="W127" i="11" s="1"/>
  <c r="X126" i="11"/>
  <c r="V128" i="11" l="1"/>
  <c r="W128" i="11" s="1"/>
  <c r="X127" i="11"/>
  <c r="Y127" i="11"/>
  <c r="Y128" i="11" l="1"/>
  <c r="X128" i="11"/>
  <c r="V129" i="11"/>
  <c r="W129" i="11" s="1"/>
  <c r="X129" i="11" l="1"/>
  <c r="Y129" i="11"/>
  <c r="V130" i="11"/>
  <c r="W130" i="11" s="1"/>
  <c r="Y130" i="11" l="1"/>
  <c r="V131" i="11"/>
  <c r="W131" i="11" s="1"/>
  <c r="X130" i="11"/>
  <c r="X131" i="11" l="1"/>
  <c r="Y131" i="11"/>
  <c r="V132" i="11"/>
  <c r="W132" i="11" s="1"/>
  <c r="Y132" i="11" l="1"/>
  <c r="X132" i="11"/>
  <c r="V133" i="11"/>
  <c r="W133" i="11" s="1"/>
  <c r="X133" i="11" l="1"/>
  <c r="Y133" i="11"/>
  <c r="V134" i="11"/>
  <c r="W134" i="11" s="1"/>
  <c r="Y134" i="11" l="1"/>
  <c r="V135" i="11"/>
  <c r="W135" i="11" s="1"/>
  <c r="X134" i="11"/>
  <c r="V136" i="11" l="1"/>
  <c r="W136" i="11" s="1"/>
  <c r="X135" i="11"/>
  <c r="Y135" i="11"/>
  <c r="V137" i="11" l="1"/>
  <c r="W137" i="11" s="1"/>
  <c r="Y136" i="11"/>
  <c r="X136" i="11"/>
  <c r="V138" i="11" l="1"/>
  <c r="W138" i="11" s="1"/>
  <c r="X137" i="11"/>
  <c r="Y137" i="11"/>
  <c r="X138" i="11" l="1"/>
  <c r="Y138" i="11"/>
  <c r="V139" i="11"/>
  <c r="W139" i="11" s="1"/>
  <c r="V140" i="11" l="1"/>
  <c r="W140" i="11" s="1"/>
  <c r="X139" i="11"/>
  <c r="Y139" i="11"/>
  <c r="V141" i="11" l="1"/>
  <c r="W141" i="11" s="1"/>
  <c r="Y140" i="11"/>
  <c r="X140" i="11"/>
  <c r="V142" i="11" l="1"/>
  <c r="W142" i="11" s="1"/>
  <c r="X141" i="11"/>
  <c r="Y141" i="11"/>
  <c r="X142" i="11" l="1"/>
  <c r="Y142" i="11"/>
  <c r="V143" i="11"/>
  <c r="W143" i="11" s="1"/>
  <c r="V144" i="11" l="1"/>
  <c r="W144" i="11" s="1"/>
  <c r="X143" i="11"/>
  <c r="Y143" i="11"/>
  <c r="V145" i="11" l="1"/>
  <c r="W145" i="11" s="1"/>
  <c r="Y144" i="11"/>
  <c r="X144" i="11"/>
  <c r="V146" i="11" l="1"/>
  <c r="W146" i="11" s="1"/>
  <c r="X145" i="11"/>
  <c r="Y145" i="11"/>
  <c r="X146" i="11" l="1"/>
  <c r="Y146" i="11"/>
  <c r="V147" i="11"/>
  <c r="W147" i="11" s="1"/>
  <c r="V148" i="11" l="1"/>
  <c r="W148" i="11" s="1"/>
  <c r="X147" i="11"/>
  <c r="Y147" i="11"/>
  <c r="V149" i="11" l="1"/>
  <c r="W149" i="11" s="1"/>
  <c r="Y148" i="11"/>
  <c r="X148" i="11"/>
  <c r="V150" i="11" l="1"/>
  <c r="W150" i="11" s="1"/>
  <c r="X149" i="11"/>
  <c r="Y149" i="11"/>
  <c r="X150" i="11" l="1"/>
  <c r="Y150" i="11"/>
  <c r="V151" i="11"/>
  <c r="W151" i="11" s="1"/>
  <c r="V152" i="11" l="1"/>
  <c r="W152" i="11" s="1"/>
  <c r="X151" i="11"/>
  <c r="Y151" i="11"/>
  <c r="V153" i="11" l="1"/>
  <c r="W153" i="11" s="1"/>
  <c r="Y152" i="11"/>
  <c r="X152" i="11"/>
  <c r="V154" i="11" l="1"/>
  <c r="W154" i="11" s="1"/>
  <c r="X153" i="11"/>
  <c r="Y153" i="11"/>
  <c r="X154" i="11" l="1"/>
  <c r="Y154" i="11"/>
  <c r="V155" i="11"/>
  <c r="W155" i="11" s="1"/>
  <c r="V156" i="11" l="1"/>
  <c r="W156" i="11" s="1"/>
  <c r="X155" i="11"/>
  <c r="Y155" i="11"/>
  <c r="V157" i="11" l="1"/>
  <c r="W157" i="11" s="1"/>
  <c r="Y156" i="11"/>
  <c r="X156" i="11"/>
  <c r="V158" i="11" l="1"/>
  <c r="W158" i="11" s="1"/>
  <c r="X157" i="11"/>
  <c r="Y157" i="11"/>
  <c r="X158" i="11" l="1"/>
  <c r="Y158" i="11"/>
  <c r="V159" i="11"/>
  <c r="W159" i="11" s="1"/>
  <c r="V160" i="11" l="1"/>
  <c r="W160" i="11" s="1"/>
  <c r="X159" i="11"/>
  <c r="Y159" i="11"/>
  <c r="Y160" i="11" l="1"/>
  <c r="X160" i="11"/>
  <c r="V161" i="11"/>
  <c r="W161" i="11" s="1"/>
  <c r="V162" i="11" l="1"/>
  <c r="W162" i="11" s="1"/>
  <c r="X161" i="11"/>
  <c r="Y161" i="11"/>
  <c r="X162" i="11" l="1"/>
  <c r="Y162" i="11"/>
  <c r="V163" i="11"/>
  <c r="W163" i="11" s="1"/>
  <c r="Y163" i="11" l="1"/>
  <c r="X163" i="11"/>
  <c r="V164" i="11"/>
  <c r="W164" i="11" s="1"/>
  <c r="V165" i="11" l="1"/>
  <c r="W165" i="11" s="1"/>
  <c r="X164" i="11"/>
  <c r="Y164" i="11"/>
  <c r="V166" i="11" l="1"/>
  <c r="W166" i="11" s="1"/>
  <c r="Y165" i="11"/>
  <c r="X165" i="11"/>
  <c r="V167" i="11" l="1"/>
  <c r="W167" i="11" s="1"/>
  <c r="X166" i="11"/>
  <c r="Y166" i="11"/>
  <c r="X167" i="11" l="1"/>
  <c r="Y167" i="11"/>
  <c r="V168" i="11"/>
  <c r="W168" i="11" s="1"/>
  <c r="V169" i="11" l="1"/>
  <c r="W169" i="11" s="1"/>
  <c r="X168" i="11"/>
  <c r="Y168" i="11"/>
  <c r="V170" i="11" l="1"/>
  <c r="W170" i="11" s="1"/>
  <c r="Y169" i="11"/>
  <c r="X169" i="11"/>
  <c r="V171" i="11" l="1"/>
  <c r="W171" i="11" s="1"/>
  <c r="X170" i="11"/>
  <c r="Y170" i="11"/>
  <c r="X171" i="11" l="1"/>
  <c r="Y171" i="11"/>
  <c r="V172" i="11"/>
  <c r="W172" i="11" s="1"/>
  <c r="V173" i="11" l="1"/>
  <c r="W173" i="11" s="1"/>
  <c r="X172" i="11"/>
  <c r="Y172" i="11"/>
  <c r="V174" i="11" l="1"/>
  <c r="W174" i="11" s="1"/>
  <c r="Y173" i="11"/>
  <c r="X173" i="11"/>
  <c r="V175" i="11" l="1"/>
  <c r="W175" i="11" s="1"/>
  <c r="X174" i="11"/>
  <c r="Y174" i="11"/>
  <c r="X175" i="11" l="1"/>
  <c r="Y175" i="11"/>
  <c r="V176" i="11"/>
  <c r="W176" i="11" s="1"/>
  <c r="V177" i="11" l="1"/>
  <c r="W177" i="11" s="1"/>
  <c r="X176" i="11"/>
  <c r="Y176" i="11"/>
  <c r="Y177" i="11" l="1"/>
  <c r="X177" i="11"/>
  <c r="V178" i="11"/>
  <c r="W178" i="11" s="1"/>
  <c r="V179" i="11" l="1"/>
  <c r="W179" i="11" s="1"/>
  <c r="X178" i="11"/>
  <c r="Y178" i="11"/>
  <c r="X179" i="11" l="1"/>
  <c r="Y179" i="11"/>
  <c r="V180" i="11"/>
  <c r="W180" i="11" s="1"/>
  <c r="V181" i="11" l="1"/>
  <c r="W181" i="11" s="1"/>
  <c r="X180" i="11"/>
  <c r="Y180" i="11"/>
  <c r="V182" i="11" l="1"/>
  <c r="W182" i="11" s="1"/>
  <c r="Y181" i="11"/>
  <c r="X181" i="11"/>
  <c r="X182" i="11" l="1"/>
  <c r="Y182" i="11"/>
  <c r="V183" i="11"/>
  <c r="W183" i="11" s="1"/>
  <c r="X183" i="11" l="1"/>
  <c r="Y183" i="11"/>
  <c r="V184" i="11"/>
  <c r="W184" i="11" s="1"/>
  <c r="V185" i="11" l="1"/>
  <c r="W185" i="11" s="1"/>
  <c r="X184" i="11"/>
  <c r="Y184" i="11"/>
  <c r="V186" i="11" l="1"/>
  <c r="W186" i="11" s="1"/>
  <c r="Y185" i="11"/>
  <c r="X185" i="11"/>
  <c r="V187" i="11" l="1"/>
  <c r="W187" i="11" s="1"/>
  <c r="X186" i="11"/>
  <c r="Y186" i="11"/>
  <c r="Y187" i="11" l="1"/>
  <c r="V188" i="11"/>
  <c r="W188" i="11" s="1"/>
  <c r="X187" i="11"/>
  <c r="V189" i="11" l="1"/>
  <c r="W189" i="11" s="1"/>
  <c r="X188" i="11"/>
  <c r="Y188" i="11"/>
  <c r="V190" i="11" l="1"/>
  <c r="W190" i="11" s="1"/>
  <c r="Y189" i="11"/>
  <c r="X189" i="11"/>
  <c r="V191" i="11" l="1"/>
  <c r="W191" i="11" s="1"/>
  <c r="X190" i="11"/>
  <c r="Y190" i="11"/>
  <c r="X191" i="11" l="1"/>
  <c r="Y191" i="11"/>
  <c r="V192" i="11"/>
  <c r="W192" i="11" s="1"/>
  <c r="V193" i="11" l="1"/>
  <c r="W193" i="11" s="1"/>
  <c r="X192" i="11"/>
  <c r="Y192" i="11"/>
  <c r="V194" i="11" l="1"/>
  <c r="W194" i="11" s="1"/>
  <c r="Y193" i="11"/>
  <c r="X193" i="11"/>
  <c r="V195" i="11" l="1"/>
  <c r="W195" i="11" s="1"/>
  <c r="X194" i="11"/>
  <c r="Y194" i="11"/>
  <c r="X195" i="11" l="1"/>
  <c r="Y195" i="11"/>
  <c r="V196" i="11"/>
  <c r="W196" i="11" s="1"/>
  <c r="V197" i="11" l="1"/>
  <c r="W197" i="11" s="1"/>
  <c r="X196" i="11"/>
  <c r="Y196" i="11"/>
  <c r="V198" i="11" l="1"/>
  <c r="W198" i="11" s="1"/>
  <c r="Y197" i="11"/>
  <c r="X197" i="11"/>
  <c r="V199" i="11" l="1"/>
  <c r="W199" i="11" s="1"/>
  <c r="X198" i="11"/>
  <c r="Y198" i="11"/>
  <c r="X199" i="11" l="1"/>
  <c r="Y199" i="11"/>
  <c r="V200" i="11"/>
  <c r="W200" i="11" s="1"/>
  <c r="V201" i="11" l="1"/>
  <c r="W201" i="11" s="1"/>
  <c r="X200" i="11"/>
  <c r="Y200" i="11"/>
  <c r="Y201" i="11" l="1"/>
  <c r="X201" i="11"/>
  <c r="V202" i="11"/>
  <c r="W202" i="11" s="1"/>
  <c r="V203" i="11" l="1"/>
  <c r="W203" i="11" s="1"/>
  <c r="X202" i="11"/>
  <c r="Y202" i="11"/>
  <c r="X203" i="11" l="1"/>
  <c r="Y203" i="11"/>
  <c r="V204" i="11"/>
  <c r="W204" i="11" s="1"/>
  <c r="V205" i="11" l="1"/>
  <c r="W205" i="11" s="1"/>
  <c r="X204" i="11"/>
  <c r="Y204" i="11"/>
  <c r="V206" i="11" l="1"/>
  <c r="W206" i="11" s="1"/>
  <c r="Y205" i="11"/>
  <c r="X205" i="11"/>
  <c r="V207" i="11" l="1"/>
  <c r="W207" i="11" s="1"/>
  <c r="X206" i="11"/>
  <c r="Y206" i="11"/>
  <c r="X207" i="11" l="1"/>
  <c r="Y207" i="11"/>
  <c r="V208" i="11"/>
  <c r="W208" i="11" s="1"/>
  <c r="V209" i="11" l="1"/>
  <c r="W209" i="11" s="1"/>
  <c r="X208" i="11"/>
  <c r="Y208" i="11"/>
  <c r="V210" i="11" l="1"/>
  <c r="W210" i="11" s="1"/>
  <c r="Y209" i="11"/>
  <c r="X209" i="11"/>
  <c r="V211" i="11" l="1"/>
  <c r="W211" i="11" s="1"/>
  <c r="X210" i="11"/>
  <c r="Y210" i="11"/>
  <c r="X211" i="11" l="1"/>
  <c r="Y211" i="11"/>
  <c r="V212" i="11"/>
  <c r="W212" i="11" s="1"/>
  <c r="V213" i="11" l="1"/>
  <c r="W213" i="11" s="1"/>
  <c r="X212" i="11"/>
  <c r="Y212" i="11"/>
  <c r="V214" i="11" l="1"/>
  <c r="W214" i="11" s="1"/>
  <c r="Y213" i="11"/>
  <c r="X213" i="11"/>
  <c r="V215" i="11" l="1"/>
  <c r="W215" i="11" s="1"/>
  <c r="X214" i="11"/>
  <c r="Y214" i="11"/>
  <c r="X215" i="11" l="1"/>
  <c r="V216" i="11"/>
  <c r="W216" i="11" s="1"/>
  <c r="Y215" i="11"/>
  <c r="V217" i="11" l="1"/>
  <c r="W217" i="11" s="1"/>
  <c r="X216" i="11"/>
  <c r="Y216" i="11"/>
  <c r="V218" i="11" l="1"/>
  <c r="W218" i="11" s="1"/>
  <c r="Y217" i="11"/>
  <c r="X217" i="11"/>
  <c r="V219" i="11" l="1"/>
  <c r="W219" i="11" s="1"/>
  <c r="X218" i="11"/>
  <c r="Y218" i="11"/>
  <c r="X219" i="11" l="1"/>
  <c r="Y219" i="11"/>
  <c r="V220" i="11"/>
  <c r="W220" i="11" s="1"/>
  <c r="V221" i="11" l="1"/>
  <c r="W221" i="11" s="1"/>
  <c r="X220" i="11"/>
  <c r="Y220" i="11"/>
  <c r="V222" i="11" l="1"/>
  <c r="W222" i="11" s="1"/>
  <c r="Y221" i="11"/>
  <c r="X221" i="11"/>
  <c r="X222" i="11" l="1"/>
  <c r="Y222" i="11"/>
  <c r="V223" i="11"/>
  <c r="W223" i="11" s="1"/>
  <c r="X223" i="11" l="1"/>
  <c r="Y223" i="11"/>
  <c r="V224" i="11"/>
  <c r="W224" i="11" s="1"/>
  <c r="V225" i="11" l="1"/>
  <c r="W225" i="11" s="1"/>
  <c r="X224" i="11"/>
  <c r="Y224" i="11"/>
  <c r="V226" i="11" l="1"/>
  <c r="W226" i="11" s="1"/>
  <c r="Y225" i="11"/>
  <c r="X225" i="11"/>
  <c r="X226" i="11" l="1"/>
  <c r="Y226" i="11"/>
  <c r="V227" i="11"/>
  <c r="W227" i="11" s="1"/>
  <c r="X227" i="11" l="1"/>
  <c r="Y227" i="11"/>
  <c r="V228" i="11"/>
  <c r="W228" i="11" s="1"/>
  <c r="V229" i="11" l="1"/>
  <c r="W229" i="11" s="1"/>
  <c r="X228" i="11"/>
  <c r="Y228" i="11"/>
  <c r="V230" i="11" l="1"/>
  <c r="W230" i="11" s="1"/>
  <c r="Y229" i="11"/>
  <c r="X229" i="11"/>
  <c r="V231" i="11" l="1"/>
  <c r="W231" i="11" s="1"/>
  <c r="Y230" i="11"/>
  <c r="X230" i="11"/>
  <c r="X231" i="11" l="1"/>
  <c r="Y231" i="11"/>
  <c r="V232" i="11"/>
  <c r="W232" i="11" s="1"/>
  <c r="V233" i="11" l="1"/>
  <c r="W233" i="11" s="1"/>
  <c r="X232" i="11"/>
  <c r="Y232" i="11"/>
  <c r="V234" i="11" l="1"/>
  <c r="W234" i="11" s="1"/>
  <c r="Y233" i="11"/>
  <c r="X233" i="11"/>
  <c r="V235" i="11" l="1"/>
  <c r="W235" i="11" s="1"/>
  <c r="X234" i="11"/>
  <c r="Y234" i="11"/>
  <c r="X235" i="11" l="1"/>
  <c r="Y235" i="11"/>
  <c r="V236" i="11"/>
  <c r="W236" i="11" s="1"/>
  <c r="X236" i="11" l="1"/>
  <c r="Y236" i="11"/>
  <c r="V237" i="11"/>
  <c r="W237" i="11" s="1"/>
  <c r="Y237" i="11" l="1"/>
  <c r="X237" i="11"/>
  <c r="V238" i="11"/>
  <c r="W238" i="11" s="1"/>
  <c r="V239" i="11" l="1"/>
  <c r="W239" i="11" s="1"/>
  <c r="X238" i="11"/>
  <c r="Y238" i="11"/>
  <c r="X239" i="11" l="1"/>
  <c r="Y239" i="11"/>
  <c r="V240" i="11"/>
  <c r="W240" i="11" s="1"/>
  <c r="V241" i="11" l="1"/>
  <c r="W241" i="11" s="1"/>
  <c r="X240" i="11"/>
  <c r="Y240" i="11"/>
  <c r="V242" i="11" l="1"/>
  <c r="W242" i="11" s="1"/>
  <c r="Y241" i="11"/>
  <c r="X241" i="11"/>
  <c r="V243" i="11" l="1"/>
  <c r="W243" i="11" s="1"/>
  <c r="X242" i="11"/>
  <c r="Y242" i="11"/>
  <c r="X243" i="11" l="1"/>
  <c r="Y243" i="11"/>
  <c r="V244" i="11"/>
  <c r="W244" i="11" s="1"/>
  <c r="V245" i="11" l="1"/>
  <c r="W245" i="11" s="1"/>
  <c r="X244" i="11"/>
  <c r="Y244" i="11"/>
  <c r="Y245" i="11" l="1"/>
  <c r="X245" i="11"/>
  <c r="V246" i="11"/>
  <c r="W246" i="11" s="1"/>
  <c r="V247" i="11" l="1"/>
  <c r="W247" i="11" s="1"/>
  <c r="X246" i="11"/>
  <c r="Y246" i="11"/>
  <c r="V248" i="11" l="1"/>
  <c r="W248" i="11" s="1"/>
  <c r="Y247" i="11"/>
  <c r="X247" i="11"/>
  <c r="X248" i="11" l="1"/>
  <c r="V249" i="11"/>
  <c r="W249" i="11" s="1"/>
  <c r="Y248" i="11"/>
  <c r="X249" i="11" l="1"/>
  <c r="Y249" i="11"/>
  <c r="V250" i="11"/>
  <c r="W250" i="11" s="1"/>
  <c r="Y250" i="11" l="1"/>
  <c r="V251" i="11"/>
  <c r="W251" i="11" s="1"/>
  <c r="X250" i="11"/>
  <c r="X251" i="11" l="1"/>
  <c r="Y251" i="11"/>
  <c r="V252" i="11"/>
  <c r="W252" i="11" s="1"/>
  <c r="Y252" i="11" l="1"/>
  <c r="V253" i="11"/>
  <c r="W253" i="11" s="1"/>
  <c r="X252" i="11"/>
  <c r="X253" i="11" l="1"/>
  <c r="Y253" i="11"/>
  <c r="V254" i="11"/>
  <c r="W254" i="11" s="1"/>
  <c r="Y254" i="11" l="1"/>
  <c r="V255" i="11"/>
  <c r="W255" i="11" s="1"/>
  <c r="X254" i="11"/>
  <c r="X255" i="11" l="1"/>
  <c r="Y255" i="11"/>
</calcChain>
</file>

<file path=xl/sharedStrings.xml><?xml version="1.0" encoding="utf-8"?>
<sst xmlns="http://schemas.openxmlformats.org/spreadsheetml/2006/main" count="353" uniqueCount="208">
  <si>
    <t>alpha</t>
  </si>
  <si>
    <t>mean</t>
  </si>
  <si>
    <t>Chi-Square Distribution</t>
  </si>
  <si>
    <t>DF</t>
  </si>
  <si>
    <t>Exponential Distribution</t>
  </si>
  <si>
    <t>Gamma Distribution</t>
  </si>
  <si>
    <t>PDF</t>
  </si>
  <si>
    <t>CDF</t>
  </si>
  <si>
    <t>Hypergeometric Distribution</t>
  </si>
  <si>
    <t>Lognormal Distribution</t>
  </si>
  <si>
    <t>sd</t>
  </si>
  <si>
    <t>Negative Binomial Distribution</t>
  </si>
  <si>
    <t>Normal Distribution</t>
  </si>
  <si>
    <t>The Beta Distribution</t>
  </si>
  <si>
    <t>x-values</t>
  </si>
  <si>
    <t>The Binomial Distribution</t>
  </si>
  <si>
    <t>x-axis</t>
  </si>
  <si>
    <t>NORM.S.PDF</t>
  </si>
  <si>
    <t>NORM.S.CDF</t>
  </si>
  <si>
    <t>T.DIST.2T</t>
  </si>
  <si>
    <t>T.DIST.RT</t>
  </si>
  <si>
    <t>T.INV</t>
  </si>
  <si>
    <t>T.INV.2T</t>
  </si>
  <si>
    <t>critical value</t>
  </si>
  <si>
    <t>df numerator:</t>
  </si>
  <si>
    <t>df denominator:</t>
  </si>
  <si>
    <t>rate:</t>
  </si>
  <si>
    <t>Chart titles (update automatically)</t>
  </si>
  <si>
    <t>PDF:</t>
  </si>
  <si>
    <t>CDF:</t>
  </si>
  <si>
    <t>F-statistic</t>
  </si>
  <si>
    <t>The F Distribution</t>
  </si>
  <si>
    <t>t-statistic</t>
  </si>
  <si>
    <t>st. dev. of error</t>
  </si>
  <si>
    <t>st. dev. of estimates</t>
  </si>
  <si>
    <t>max. estimate</t>
  </si>
  <si>
    <t>min. estimate</t>
  </si>
  <si>
    <t>mean of estimates</t>
  </si>
  <si>
    <t>ANALYSIS</t>
  </si>
  <si>
    <t>seed (optional)</t>
  </si>
  <si>
    <t># of samples</t>
  </si>
  <si>
    <t>SIMULATION</t>
  </si>
  <si>
    <t>sample n</t>
  </si>
  <si>
    <t>RESEARCH DESIGN</t>
  </si>
  <si>
    <t>error</t>
  </si>
  <si>
    <t>estimate</t>
  </si>
  <si>
    <t>proportion</t>
  </si>
  <si>
    <t>sample #</t>
  </si>
  <si>
    <t>POPULATION PARAMETER</t>
  </si>
  <si>
    <t>variable st. dev.</t>
  </si>
  <si>
    <t>max. value</t>
  </si>
  <si>
    <t>min. value</t>
  </si>
  <si>
    <t>normal(100,10)</t>
  </si>
  <si>
    <t>distribution</t>
  </si>
  <si>
    <t>standard deviation</t>
  </si>
  <si>
    <t>POPULATION PARAMETERS</t>
  </si>
  <si>
    <t>mean of STDEV.P</t>
  </si>
  <si>
    <t>mean of STDEV.S</t>
  </si>
  <si>
    <t>STDEV.P</t>
  </si>
  <si>
    <t>STDEV.S</t>
  </si>
  <si>
    <t>NORM.INV</t>
  </si>
  <si>
    <t>x_values</t>
  </si>
  <si>
    <t>array</t>
  </si>
  <si>
    <t>sample size, n =</t>
  </si>
  <si>
    <t>population proportion, P =</t>
  </si>
  <si>
    <t>Calculated Values</t>
  </si>
  <si>
    <t xml:space="preserve">Worksheet Inputs     </t>
  </si>
  <si>
    <t>population st. dev, SD =</t>
  </si>
  <si>
    <t>population mean, X =</t>
  </si>
  <si>
    <t>Sampling Distribution for Sample Means</t>
  </si>
  <si>
    <t>Probability Distributions Workbook</t>
  </si>
  <si>
    <t>t stat given CDF value and df</t>
  </si>
  <si>
    <t>CI critical value given alpha and df</t>
  </si>
  <si>
    <t>T.DIST</t>
  </si>
  <si>
    <t>returns either PDF or CDF value given t state and df</t>
  </si>
  <si>
    <t>Estimating a Population Mean Example</t>
  </si>
  <si>
    <t>Estimating a Population Proportion Example</t>
  </si>
  <si>
    <t>Sampling Distribution of a Proportion</t>
  </si>
  <si>
    <t>Sampling Distributions Worksheets:</t>
  </si>
  <si>
    <t>Sampling Distribution of a Mean</t>
  </si>
  <si>
    <t>Estimation Simulations:</t>
  </si>
  <si>
    <t>Population Proportion Example</t>
  </si>
  <si>
    <t>Populaton Mean Example</t>
  </si>
  <si>
    <t>Population Standard Deviation Example</t>
  </si>
  <si>
    <t xml:space="preserve">Estimating Population Standard Deviation Example </t>
  </si>
  <si>
    <t>P*1000=</t>
  </si>
  <si>
    <t xml:space="preserve">        Form Controls</t>
  </si>
  <si>
    <t>Sampling Distribution for Sample Proportion</t>
  </si>
  <si>
    <t>Table of Values (Internal Calculations for Charts)</t>
  </si>
  <si>
    <t>tick</t>
  </si>
  <si>
    <t>Beta Distribution Parameters</t>
  </si>
  <si>
    <t>Poisson Distribution</t>
  </si>
  <si>
    <t>Weibull Distribution</t>
  </si>
  <si>
    <t>Table of Values (Calculations for Making Charts)</t>
  </si>
  <si>
    <t>DF:</t>
  </si>
  <si>
    <t>Chi-Square Distribution Parameter:</t>
  </si>
  <si>
    <t>Exponential Distribution Parameter:</t>
  </si>
  <si>
    <t>F Distribution Parameters:</t>
  </si>
  <si>
    <t>alpha:</t>
  </si>
  <si>
    <t>beta:</t>
  </si>
  <si>
    <t>Gamma Distribution Parameters:</t>
  </si>
  <si>
    <t>Hypergeometric Distribution Parameters:</t>
  </si>
  <si>
    <t>Lognormal Distribution Parameters</t>
  </si>
  <si>
    <t>mean:</t>
  </si>
  <si>
    <t>sd:</t>
  </si>
  <si>
    <t>Negative Binomial Distribution Parameters:</t>
  </si>
  <si>
    <t>number_s:</t>
  </si>
  <si>
    <t>prob_s:</t>
  </si>
  <si>
    <t>prob_f:</t>
  </si>
  <si>
    <t>Normal Distribution Parameters:</t>
  </si>
  <si>
    <t>Poisson Distribution Parameter:</t>
  </si>
  <si>
    <t>T-Distribution Parameter:</t>
  </si>
  <si>
    <t>Weibull Distribution Parameters:</t>
  </si>
  <si>
    <t>successes (alpha):</t>
  </si>
  <si>
    <t>failures (beta):</t>
  </si>
  <si>
    <t>Binominal Distribution Parameters:</t>
  </si>
  <si>
    <t>Student's T Distribution</t>
  </si>
  <si>
    <t>Beta Distribution</t>
  </si>
  <si>
    <t>Binomial  Distribution</t>
  </si>
  <si>
    <t>prob_success:</t>
  </si>
  <si>
    <t>Gamma  Distribution</t>
  </si>
  <si>
    <t>Hypergeometric  Distribution</t>
  </si>
  <si>
    <t>Lognormal  Distribution</t>
  </si>
  <si>
    <t>Poisson  Distribution</t>
  </si>
  <si>
    <t>F Distribution</t>
  </si>
  <si>
    <t>pop_N:</t>
  </si>
  <si>
    <t>sample_n</t>
  </si>
  <si>
    <t>pop_successes</t>
  </si>
  <si>
    <t>FORM CONTROLS</t>
  </si>
  <si>
    <t>prob_success*100:</t>
  </si>
  <si>
    <t>CDF_series</t>
  </si>
  <si>
    <t>x_axis_values</t>
  </si>
  <si>
    <t>PDF_series</t>
  </si>
  <si>
    <t>chi_series</t>
  </si>
  <si>
    <t>pdf_series</t>
  </si>
  <si>
    <t>x_axis_series</t>
  </si>
  <si>
    <t>hypgeo_pdf</t>
  </si>
  <si>
    <t>hypgeo_cdf</t>
  </si>
  <si>
    <t>plot_x_to:</t>
  </si>
  <si>
    <t>Form Controls</t>
  </si>
  <si>
    <t>prob_s*100:</t>
  </si>
  <si>
    <t>failures</t>
  </si>
  <si>
    <t>tries</t>
  </si>
  <si>
    <t>PDF_poisson</t>
  </si>
  <si>
    <t>CDF_poisson</t>
  </si>
  <si>
    <t>CDF_weibull</t>
  </si>
  <si>
    <t>scale/beta:</t>
  </si>
  <si>
    <t>shape/alpha:</t>
  </si>
  <si>
    <t>PDF_weibull</t>
  </si>
  <si>
    <t>Interactive Probability Distributions:</t>
  </si>
  <si>
    <t>rate*100:</t>
  </si>
  <si>
    <t>CDF_exp</t>
  </si>
  <si>
    <t>PDF_exp</t>
  </si>
  <si>
    <t>row_num</t>
  </si>
  <si>
    <t>plot x to row:</t>
  </si>
  <si>
    <t>BETA.DIST</t>
  </si>
  <si>
    <t>BETA.INV</t>
  </si>
  <si>
    <t>returns either PDF or CDF value given alpha and beta</t>
  </si>
  <si>
    <t>returns x-axis value for given CDF y-axis value</t>
  </si>
  <si>
    <t>BINOM.DIST</t>
  </si>
  <si>
    <t>BINOM.INV</t>
  </si>
  <si>
    <t>BETA.DIST.RANGE</t>
  </si>
  <si>
    <t>n_trials:</t>
  </si>
  <si>
    <t>return prob. for range of successes given parameters</t>
  </si>
  <si>
    <t>returns either PDF or CDF value given distribution parameters</t>
  </si>
  <si>
    <t>CHISQ.DIST</t>
  </si>
  <si>
    <t>CHISQ.DIST.RT</t>
  </si>
  <si>
    <t>CHISQ.INV</t>
  </si>
  <si>
    <t>CHISQ.INV.RT</t>
  </si>
  <si>
    <t>CHISQ.TEST</t>
  </si>
  <si>
    <t>EXPON.DIST</t>
  </si>
  <si>
    <t>returns either PDF or CDF value given rate parameter</t>
  </si>
  <si>
    <t>F.DIST</t>
  </si>
  <si>
    <t>F.DIST.RT</t>
  </si>
  <si>
    <t>F.INV</t>
  </si>
  <si>
    <t>F.INV.RT</t>
  </si>
  <si>
    <t>F.TEST</t>
  </si>
  <si>
    <t>GAMMA.DIST</t>
  </si>
  <si>
    <t>GAMMA.INV</t>
  </si>
  <si>
    <t>LOGNORM.DIST</t>
  </si>
  <si>
    <t>LOGNORM.INV</t>
  </si>
  <si>
    <t>HYPERGEOM.DIST</t>
  </si>
  <si>
    <t>NEGBINOM.DIST</t>
  </si>
  <si>
    <t>NORM.DIST</t>
  </si>
  <si>
    <t>returns either PDF or CDF value given mean and sd</t>
  </si>
  <si>
    <t>NORM.S.DIST</t>
  </si>
  <si>
    <t>NORM.S.INV</t>
  </si>
  <si>
    <t>CONFIDENCE.NORM</t>
  </si>
  <si>
    <t>returns either PDF or CDF value for standard normal</t>
  </si>
  <si>
    <t>returns z-score for given CDF y-axis value for standard normal</t>
  </si>
  <si>
    <t>returns critical value for CI when pop. SD is known</t>
  </si>
  <si>
    <t>POISSON.DIST</t>
  </si>
  <si>
    <t>returns either PDF or CDF value given rate</t>
  </si>
  <si>
    <t>T.TEST</t>
  </si>
  <si>
    <t>WEIBULL.DIST</t>
  </si>
  <si>
    <t>returns right-tail p-value given Chi-Square value and df</t>
  </si>
  <si>
    <t>returns critical value of Chi-Square given alpha and df</t>
  </si>
  <si>
    <t>returns final p-value given tables of obs and exp frequencies</t>
  </si>
  <si>
    <t>returns right-tail p-value given F stat and dfs</t>
  </si>
  <si>
    <t>returns critical value of F stat given alpha and dfs</t>
  </si>
  <si>
    <t>returns final p-value of F test given two arrays of values</t>
  </si>
  <si>
    <t>returns final p-value of T-test given two arrays of values</t>
  </si>
  <si>
    <t>returns p-value (two tailed) given t stat and df</t>
  </si>
  <si>
    <t>returns p-value (right tail) given t stat and df</t>
  </si>
  <si>
    <t>x value</t>
  </si>
  <si>
    <t>z value (standardized)</t>
  </si>
  <si>
    <t>CDF value</t>
  </si>
  <si>
    <t>CDF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</si>
</sst>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0.0"/>
  </numFmts>
  <fonts count="29" x14ac:knownFonts="1">
    <font>
      <sz val="11"/>
      <color theme="1"/>
      <name val="Calibri"/>
      <family val="2"/>
      <scheme val="minor"/>
    </font>
    <font>
      <b/>
      <sz val="11"/>
      <color theme="1"/>
      <name val="Calibri"/>
      <family val="2"/>
      <scheme val="minor"/>
    </font>
    <font>
      <b/>
      <sz val="18"/>
      <color theme="1"/>
      <name val="Calibri"/>
      <family val="2"/>
      <scheme val="minor"/>
    </font>
    <font>
      <i/>
      <sz val="11"/>
      <color theme="1"/>
      <name val="Calibri"/>
      <family val="2"/>
      <scheme val="minor"/>
    </font>
    <font>
      <u/>
      <sz val="11"/>
      <color theme="10"/>
      <name val="Calibri"/>
      <family val="2"/>
      <scheme val="minor"/>
    </font>
    <font>
      <b/>
      <sz val="11"/>
      <color theme="0"/>
      <name val="Calibri"/>
      <family val="2"/>
      <scheme val="minor"/>
    </font>
    <font>
      <b/>
      <sz val="16"/>
      <color theme="1"/>
      <name val="Calibri"/>
      <family val="2"/>
      <scheme val="minor"/>
    </font>
    <font>
      <sz val="10"/>
      <color theme="1"/>
      <name val="Calibri"/>
      <family val="2"/>
      <scheme val="minor"/>
    </font>
    <font>
      <b/>
      <sz val="24"/>
      <color theme="1"/>
      <name val="Calibri"/>
      <family val="2"/>
      <scheme val="minor"/>
    </font>
    <font>
      <sz val="11"/>
      <name val="Calibri"/>
      <family val="2"/>
      <scheme val="minor"/>
    </font>
    <font>
      <b/>
      <i/>
      <sz val="11"/>
      <color theme="1"/>
      <name val="Calibri"/>
      <family val="2"/>
      <scheme val="minor"/>
    </font>
    <font>
      <b/>
      <sz val="11"/>
      <name val="Calibri"/>
      <family val="2"/>
      <scheme val="minor"/>
    </font>
    <font>
      <sz val="11"/>
      <color rgb="FF3F3F76"/>
      <name val="Calibri"/>
      <family val="2"/>
      <scheme val="minor"/>
    </font>
    <font>
      <i/>
      <sz val="11"/>
      <color rgb="FF7F7F7F"/>
      <name val="Calibri"/>
      <family val="2"/>
      <scheme val="minor"/>
    </font>
    <font>
      <sz val="16"/>
      <color theme="1"/>
      <name val="Calibri"/>
      <family val="2"/>
      <scheme val="minor"/>
    </font>
    <font>
      <u/>
      <sz val="16"/>
      <color theme="10"/>
      <name val="Calibri"/>
      <family val="2"/>
      <scheme val="minor"/>
    </font>
    <font>
      <b/>
      <sz val="14"/>
      <color theme="1"/>
      <name val="Calibri"/>
      <family val="2"/>
      <scheme val="minor"/>
    </font>
    <font>
      <sz val="14"/>
      <color theme="1"/>
      <name val="Calibri"/>
      <family val="2"/>
      <scheme val="minor"/>
    </font>
    <font>
      <sz val="14"/>
      <color rgb="FF3F3F76"/>
      <name val="Calibri"/>
      <family val="2"/>
      <scheme val="minor"/>
    </font>
    <font>
      <b/>
      <sz val="22"/>
      <color theme="1"/>
      <name val="Calibri"/>
      <family val="2"/>
      <scheme val="minor"/>
    </font>
    <font>
      <sz val="22"/>
      <color theme="1"/>
      <name val="Calibri"/>
      <family val="2"/>
      <scheme val="minor"/>
    </font>
    <font>
      <sz val="14"/>
      <name val="Calibri"/>
      <family val="2"/>
      <scheme val="minor"/>
    </font>
    <font>
      <b/>
      <sz val="12"/>
      <color theme="1"/>
      <name val="Calibri"/>
      <family val="2"/>
      <scheme val="minor"/>
    </font>
    <font>
      <sz val="12"/>
      <color theme="1"/>
      <name val="Calibri"/>
      <family val="2"/>
      <scheme val="minor"/>
    </font>
    <font>
      <i/>
      <sz val="12"/>
      <color theme="1"/>
      <name val="Calibri"/>
      <family val="2"/>
      <scheme val="minor"/>
    </font>
    <font>
      <sz val="11"/>
      <color theme="2" tint="-0.499984740745262"/>
      <name val="Calibri"/>
      <family val="2"/>
      <scheme val="minor"/>
    </font>
    <font>
      <sz val="11"/>
      <color theme="1" tint="0.499984740745262"/>
      <name val="Calibri"/>
      <family val="2"/>
      <scheme val="minor"/>
    </font>
    <font>
      <i/>
      <sz val="11"/>
      <color theme="1" tint="0.499984740745262"/>
      <name val="Calibri"/>
      <family val="2"/>
      <scheme val="minor"/>
    </font>
    <font>
      <sz val="22"/>
      <color theme="1" tint="0.499984740745262"/>
      <name val="Calibri"/>
      <family val="2"/>
      <scheme val="minor"/>
    </font>
  </fonts>
  <fills count="20">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FFCC99"/>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79998168889431442"/>
        <bgColor theme="4"/>
      </patternFill>
    </fill>
    <fill>
      <patternFill patternType="solid">
        <fgColor theme="7" tint="0.79998168889431442"/>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theme="1"/>
      </right>
      <top/>
      <bottom style="thin">
        <color theme="1"/>
      </bottom>
      <diagonal/>
    </border>
    <border>
      <left/>
      <right/>
      <top/>
      <bottom style="thin">
        <color theme="1"/>
      </bottom>
      <diagonal/>
    </border>
    <border>
      <left style="thin">
        <color theme="1"/>
      </left>
      <right/>
      <top/>
      <bottom style="thin">
        <color theme="1"/>
      </bottom>
      <diagonal/>
    </border>
    <border>
      <left style="thin">
        <color theme="1"/>
      </left>
      <right style="thin">
        <color theme="1"/>
      </right>
      <top/>
      <bottom style="thin">
        <color theme="1"/>
      </bottom>
      <diagonal/>
    </border>
    <border>
      <left/>
      <right style="thin">
        <color theme="1"/>
      </right>
      <top/>
      <bottom/>
      <diagonal/>
    </border>
    <border>
      <left style="thin">
        <color theme="1"/>
      </left>
      <right/>
      <top/>
      <bottom/>
      <diagonal/>
    </border>
    <border>
      <left style="thin">
        <color theme="1"/>
      </left>
      <right style="thin">
        <color theme="1"/>
      </right>
      <top/>
      <bottom/>
      <diagonal/>
    </border>
    <border>
      <left/>
      <right style="thin">
        <color theme="1"/>
      </right>
      <top style="thin">
        <color theme="1"/>
      </top>
      <bottom/>
      <diagonal/>
    </border>
    <border>
      <left/>
      <right/>
      <top style="thin">
        <color theme="1"/>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style="thin">
        <color indexed="64"/>
      </left>
      <right style="thin">
        <color theme="1"/>
      </right>
      <top/>
      <bottom style="thin">
        <color indexed="64"/>
      </bottom>
      <diagonal/>
    </border>
    <border>
      <left style="thin">
        <color indexed="64"/>
      </left>
      <right style="thin">
        <color theme="1"/>
      </right>
      <top/>
      <bottom/>
      <diagonal/>
    </border>
    <border>
      <left style="thin">
        <color indexed="64"/>
      </left>
      <right/>
      <top/>
      <bottom style="thin">
        <color theme="1"/>
      </bottom>
      <diagonal/>
    </border>
    <border>
      <left style="thin">
        <color indexed="64"/>
      </left>
      <right/>
      <top style="thin">
        <color theme="1"/>
      </top>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indexed="64"/>
      </bottom>
      <diagonal/>
    </border>
  </borders>
  <cellStyleXfs count="4">
    <xf numFmtId="0" fontId="0" fillId="0" borderId="0"/>
    <xf numFmtId="0" fontId="4" fillId="0" borderId="0" applyNumberFormat="0" applyFill="0" applyBorder="0" applyAlignment="0" applyProtection="0"/>
    <xf numFmtId="0" fontId="12" fillId="12" borderId="26" applyNumberFormat="0" applyAlignment="0" applyProtection="0"/>
    <xf numFmtId="0" fontId="13" fillId="0" borderId="0" applyNumberFormat="0" applyFill="0" applyBorder="0" applyAlignment="0" applyProtection="0"/>
  </cellStyleXfs>
  <cellXfs count="310">
    <xf numFmtId="0" fontId="0" fillId="0" borderId="0" xfId="0"/>
    <xf numFmtId="0" fontId="0" fillId="0" borderId="0" xfId="0" applyAlignment="1">
      <alignment horizontal="center"/>
    </xf>
    <xf numFmtId="164" fontId="0" fillId="0" borderId="0" xfId="0" applyNumberFormat="1" applyAlignment="1">
      <alignment horizontal="center"/>
    </xf>
    <xf numFmtId="166" fontId="0" fillId="0" borderId="0" xfId="0" applyNumberFormat="1"/>
    <xf numFmtId="0" fontId="0" fillId="0" borderId="0" xfId="0" applyAlignment="1">
      <alignment horizontal="left"/>
    </xf>
    <xf numFmtId="2" fontId="0" fillId="0" borderId="0" xfId="0" applyNumberFormat="1" applyAlignment="1">
      <alignment horizontal="center"/>
    </xf>
    <xf numFmtId="0" fontId="2" fillId="0" borderId="0" xfId="0" applyFont="1"/>
    <xf numFmtId="0" fontId="0" fillId="0" borderId="0" xfId="0" applyFill="1" applyBorder="1"/>
    <xf numFmtId="0" fontId="3" fillId="0" borderId="5" xfId="0" applyFont="1" applyBorder="1" applyAlignment="1">
      <alignment horizontal="center"/>
    </xf>
    <xf numFmtId="0" fontId="0" fillId="0" borderId="5" xfId="0" applyBorder="1"/>
    <xf numFmtId="0" fontId="0" fillId="0" borderId="8" xfId="0" applyBorder="1" applyAlignment="1">
      <alignment horizontal="center"/>
    </xf>
    <xf numFmtId="1" fontId="0" fillId="0" borderId="0" xfId="0" applyNumberFormat="1" applyAlignment="1">
      <alignment horizontal="center"/>
    </xf>
    <xf numFmtId="166" fontId="0" fillId="0" borderId="0" xfId="0" applyNumberFormat="1" applyAlignment="1">
      <alignment horizontal="center"/>
    </xf>
    <xf numFmtId="0" fontId="0" fillId="0" borderId="0" xfId="0" applyBorder="1"/>
    <xf numFmtId="0" fontId="0" fillId="4" borderId="0" xfId="0" applyFill="1"/>
    <xf numFmtId="0" fontId="0" fillId="0" borderId="0" xfId="0" applyAlignment="1">
      <alignment horizontal="right"/>
    </xf>
    <xf numFmtId="0" fontId="0" fillId="0" borderId="0" xfId="0" applyFill="1"/>
    <xf numFmtId="0" fontId="1" fillId="0" borderId="0" xfId="0" applyFont="1"/>
    <xf numFmtId="0" fontId="2" fillId="0" borderId="0" xfId="0" applyFont="1" applyAlignment="1">
      <alignment horizontal="left"/>
    </xf>
    <xf numFmtId="164" fontId="0" fillId="0" borderId="0" xfId="0" applyNumberFormat="1" applyFill="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0" fontId="3" fillId="0" borderId="12" xfId="0" applyFont="1" applyBorder="1" applyAlignment="1">
      <alignment horizontal="center"/>
    </xf>
    <xf numFmtId="0" fontId="7" fillId="0" borderId="13" xfId="0" applyFont="1" applyBorder="1" applyAlignment="1">
      <alignment horizontal="center"/>
    </xf>
    <xf numFmtId="0" fontId="7" fillId="0" borderId="0" xfId="0" applyFont="1" applyAlignment="1">
      <alignment horizontal="center"/>
    </xf>
    <xf numFmtId="0" fontId="7" fillId="0" borderId="14" xfId="0" applyFont="1" applyBorder="1" applyAlignment="1">
      <alignment horizontal="center"/>
    </xf>
    <xf numFmtId="0" fontId="3" fillId="0" borderId="15" xfId="0" applyFont="1" applyBorder="1" applyAlignment="1">
      <alignment horizontal="center"/>
    </xf>
    <xf numFmtId="0" fontId="0" fillId="4" borderId="9" xfId="0" applyFill="1" applyBorder="1"/>
    <xf numFmtId="0" fontId="0" fillId="4" borderId="10" xfId="0" applyFill="1" applyBorder="1"/>
    <xf numFmtId="0" fontId="0" fillId="4" borderId="11" xfId="0" applyFill="1" applyBorder="1"/>
    <xf numFmtId="0" fontId="0" fillId="4" borderId="13" xfId="0" applyFill="1" applyBorder="1"/>
    <xf numFmtId="0" fontId="0" fillId="4" borderId="14" xfId="0" applyFill="1" applyBorder="1"/>
    <xf numFmtId="0" fontId="3" fillId="4" borderId="13" xfId="0" applyFont="1" applyFill="1" applyBorder="1" applyAlignment="1">
      <alignment horizontal="center"/>
    </xf>
    <xf numFmtId="0" fontId="3" fillId="0" borderId="0" xfId="0" applyFont="1" applyAlignment="1">
      <alignment horizontal="center"/>
    </xf>
    <xf numFmtId="164" fontId="3" fillId="4" borderId="13" xfId="0" applyNumberFormat="1" applyFont="1" applyFill="1" applyBorder="1" applyAlignment="1">
      <alignment horizontal="center"/>
    </xf>
    <xf numFmtId="0" fontId="0" fillId="4" borderId="0" xfId="0" applyFill="1" applyAlignment="1">
      <alignment horizontal="right"/>
    </xf>
    <xf numFmtId="0" fontId="0" fillId="5" borderId="16" xfId="0" applyFill="1" applyBorder="1"/>
    <xf numFmtId="0" fontId="1" fillId="5" borderId="17" xfId="0" applyFont="1" applyFill="1" applyBorder="1" applyAlignment="1">
      <alignment horizontal="center"/>
    </xf>
    <xf numFmtId="0" fontId="0" fillId="5" borderId="18" xfId="0" applyFill="1" applyBorder="1"/>
    <xf numFmtId="0" fontId="0" fillId="4" borderId="9" xfId="0" applyFill="1" applyBorder="1" applyAlignment="1">
      <alignment horizontal="center"/>
    </xf>
    <xf numFmtId="0" fontId="0" fillId="4" borderId="11" xfId="0" applyFill="1" applyBorder="1" applyAlignment="1">
      <alignment horizontal="right"/>
    </xf>
    <xf numFmtId="0" fontId="0" fillId="4" borderId="13" xfId="0" applyFill="1" applyBorder="1" applyAlignment="1">
      <alignment horizontal="center"/>
    </xf>
    <xf numFmtId="0" fontId="1" fillId="2" borderId="16" xfId="0" applyFont="1" applyFill="1" applyBorder="1"/>
    <xf numFmtId="0" fontId="1" fillId="2" borderId="18" xfId="0" applyFont="1" applyFill="1" applyBorder="1" applyAlignment="1">
      <alignment horizontal="center"/>
    </xf>
    <xf numFmtId="0" fontId="1" fillId="2" borderId="18" xfId="0" applyFont="1" applyFill="1" applyBorder="1"/>
    <xf numFmtId="0" fontId="0" fillId="6" borderId="16" xfId="0" applyFill="1" applyBorder="1"/>
    <xf numFmtId="0" fontId="1" fillId="6" borderId="18" xfId="0" applyFont="1" applyFill="1" applyBorder="1" applyAlignment="1">
      <alignment horizontal="center"/>
    </xf>
    <xf numFmtId="0" fontId="0" fillId="6" borderId="18" xfId="0" applyFill="1" applyBorder="1"/>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1" fillId="7" borderId="11" xfId="0" applyFont="1" applyFill="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1" fillId="7" borderId="18" xfId="0" applyFont="1" applyFill="1"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1" fillId="2" borderId="19" xfId="0" applyFont="1" applyFill="1" applyBorder="1" applyAlignment="1">
      <alignment horizontal="center"/>
    </xf>
    <xf numFmtId="0" fontId="1" fillId="8" borderId="16" xfId="0" applyFont="1" applyFill="1" applyBorder="1"/>
    <xf numFmtId="0" fontId="1" fillId="8" borderId="18" xfId="0" applyFont="1" applyFill="1" applyBorder="1" applyAlignment="1">
      <alignment horizontal="center"/>
    </xf>
    <xf numFmtId="0" fontId="1" fillId="8" borderId="18" xfId="0" applyFont="1" applyFill="1" applyBorder="1"/>
    <xf numFmtId="0" fontId="3" fillId="0" borderId="20" xfId="0" applyFont="1" applyBorder="1" applyAlignment="1">
      <alignment horizontal="center"/>
    </xf>
    <xf numFmtId="0" fontId="3" fillId="0" borderId="21" xfId="0" applyFont="1" applyBorder="1" applyAlignment="1">
      <alignment horizontal="center"/>
    </xf>
    <xf numFmtId="0" fontId="9" fillId="0" borderId="0" xfId="0" applyFont="1"/>
    <xf numFmtId="2" fontId="9" fillId="0" borderId="0" xfId="0" applyNumberFormat="1" applyFont="1"/>
    <xf numFmtId="2" fontId="3" fillId="4" borderId="13" xfId="0" applyNumberFormat="1" applyFont="1" applyFill="1" applyBorder="1" applyAlignment="1">
      <alignment horizontal="center"/>
    </xf>
    <xf numFmtId="0" fontId="0" fillId="0" borderId="13" xfId="0" applyBorder="1"/>
    <xf numFmtId="0" fontId="0" fillId="0" borderId="14" xfId="0" applyBorder="1"/>
    <xf numFmtId="166" fontId="3" fillId="0" borderId="4" xfId="0" applyNumberFormat="1" applyFont="1" applyBorder="1" applyAlignment="1">
      <alignment horizontal="center"/>
    </xf>
    <xf numFmtId="166" fontId="3" fillId="0" borderId="8" xfId="0" applyNumberFormat="1" applyFont="1" applyBorder="1" applyAlignment="1">
      <alignment horizontal="center"/>
    </xf>
    <xf numFmtId="166" fontId="3" fillId="0" borderId="3" xfId="0" applyNumberFormat="1" applyFont="1" applyBorder="1" applyAlignment="1">
      <alignment horizontal="center"/>
    </xf>
    <xf numFmtId="0" fontId="1" fillId="7" borderId="22" xfId="0" applyFont="1" applyFill="1" applyBorder="1" applyAlignment="1">
      <alignment horizontal="center"/>
    </xf>
    <xf numFmtId="0" fontId="9" fillId="4" borderId="4" xfId="0" applyFont="1" applyFill="1" applyBorder="1" applyAlignment="1">
      <alignment horizontal="center"/>
    </xf>
    <xf numFmtId="0" fontId="9" fillId="4" borderId="8" xfId="0" applyFont="1" applyFill="1" applyBorder="1" applyAlignment="1">
      <alignment horizontal="right"/>
    </xf>
    <xf numFmtId="0" fontId="5" fillId="4" borderId="3" xfId="0" applyFont="1" applyFill="1" applyBorder="1"/>
    <xf numFmtId="166" fontId="3" fillId="0" borderId="2" xfId="0" applyNumberFormat="1" applyFont="1" applyBorder="1" applyAlignment="1">
      <alignment horizontal="center"/>
    </xf>
    <xf numFmtId="166" fontId="3" fillId="0" borderId="5" xfId="0" applyNumberFormat="1" applyFont="1" applyBorder="1" applyAlignment="1">
      <alignment horizontal="center"/>
    </xf>
    <xf numFmtId="166" fontId="3" fillId="0" borderId="1" xfId="0" applyNumberFormat="1" applyFont="1" applyBorder="1" applyAlignment="1">
      <alignment horizontal="center"/>
    </xf>
    <xf numFmtId="0" fontId="1" fillId="7" borderId="23" xfId="0" applyFont="1" applyFill="1" applyBorder="1" applyAlignment="1">
      <alignment horizontal="center"/>
    </xf>
    <xf numFmtId="0" fontId="9" fillId="4" borderId="7" xfId="0" applyFont="1" applyFill="1" applyBorder="1" applyAlignment="1">
      <alignment horizontal="center"/>
    </xf>
    <xf numFmtId="0" fontId="9" fillId="4" borderId="0" xfId="0" applyFont="1" applyFill="1" applyAlignment="1">
      <alignment horizontal="right"/>
    </xf>
    <xf numFmtId="0" fontId="5" fillId="4" borderId="6" xfId="0" applyFont="1" applyFill="1" applyBorder="1"/>
    <xf numFmtId="0" fontId="3" fillId="0" borderId="2" xfId="0" applyFont="1" applyBorder="1" applyAlignment="1">
      <alignment horizontal="center"/>
    </xf>
    <xf numFmtId="0" fontId="1" fillId="2" borderId="24" xfId="0" applyFont="1" applyFill="1" applyBorder="1" applyAlignment="1">
      <alignment horizontal="center"/>
    </xf>
    <xf numFmtId="0" fontId="1" fillId="8" borderId="2" xfId="0" applyFont="1" applyFill="1" applyBorder="1"/>
    <xf numFmtId="0" fontId="1" fillId="8" borderId="25" xfId="0" applyFont="1" applyFill="1" applyBorder="1" applyAlignment="1">
      <alignment horizontal="center"/>
    </xf>
    <xf numFmtId="0" fontId="1" fillId="8" borderId="1" xfId="0" applyFont="1" applyFill="1" applyBorder="1"/>
    <xf numFmtId="2" fontId="10" fillId="4" borderId="4" xfId="0" applyNumberFormat="1" applyFont="1" applyFill="1" applyBorder="1" applyAlignment="1">
      <alignment horizontal="center"/>
    </xf>
    <xf numFmtId="0" fontId="0" fillId="4" borderId="8" xfId="0" applyFill="1" applyBorder="1" applyAlignment="1">
      <alignment horizontal="right"/>
    </xf>
    <xf numFmtId="0" fontId="0" fillId="4" borderId="3" xfId="0" applyFill="1" applyBorder="1"/>
    <xf numFmtId="2" fontId="10" fillId="4" borderId="7" xfId="0" applyNumberFormat="1" applyFont="1" applyFill="1" applyBorder="1" applyAlignment="1">
      <alignment horizontal="center"/>
    </xf>
    <xf numFmtId="0" fontId="0" fillId="4" borderId="6" xfId="0" applyFill="1" applyBorder="1"/>
    <xf numFmtId="0" fontId="0" fillId="5" borderId="2" xfId="0" applyFill="1" applyBorder="1"/>
    <xf numFmtId="0" fontId="1" fillId="5" borderId="5" xfId="0" applyFont="1" applyFill="1" applyBorder="1" applyAlignment="1">
      <alignment horizontal="center"/>
    </xf>
    <xf numFmtId="0" fontId="0" fillId="5" borderId="1" xfId="0" applyFill="1" applyBorder="1"/>
    <xf numFmtId="2" fontId="10" fillId="0" borderId="4" xfId="0" applyNumberFormat="1" applyFont="1" applyBorder="1" applyAlignment="1">
      <alignment horizontal="center"/>
    </xf>
    <xf numFmtId="2" fontId="10" fillId="0" borderId="8" xfId="0" applyNumberFormat="1" applyFont="1" applyBorder="1" applyAlignment="1">
      <alignment horizontal="center"/>
    </xf>
    <xf numFmtId="2" fontId="10" fillId="0" borderId="3" xfId="0" applyNumberFormat="1" applyFont="1" applyBorder="1" applyAlignment="1">
      <alignment horizontal="center"/>
    </xf>
    <xf numFmtId="0" fontId="11" fillId="9" borderId="3" xfId="0" applyFont="1" applyFill="1" applyBorder="1" applyAlignment="1">
      <alignment horizontal="center"/>
    </xf>
    <xf numFmtId="2" fontId="10" fillId="0" borderId="2" xfId="0" applyNumberFormat="1" applyFont="1" applyBorder="1" applyAlignment="1">
      <alignment horizontal="center"/>
    </xf>
    <xf numFmtId="2" fontId="10" fillId="0" borderId="5" xfId="0" applyNumberFormat="1" applyFont="1" applyBorder="1" applyAlignment="1">
      <alignment horizontal="center"/>
    </xf>
    <xf numFmtId="2" fontId="10" fillId="0" borderId="1" xfId="0" applyNumberFormat="1" applyFont="1" applyBorder="1" applyAlignment="1">
      <alignment horizontal="center"/>
    </xf>
    <xf numFmtId="0" fontId="11" fillId="9" borderId="1" xfId="0" applyFont="1" applyFill="1" applyBorder="1" applyAlignment="1">
      <alignment horizontal="center"/>
    </xf>
    <xf numFmtId="166" fontId="3" fillId="0" borderId="7" xfId="0" applyNumberFormat="1" applyFont="1" applyBorder="1" applyAlignment="1">
      <alignment horizontal="center"/>
    </xf>
    <xf numFmtId="166" fontId="3" fillId="0" borderId="0" xfId="0" applyNumberFormat="1" applyFont="1" applyAlignment="1">
      <alignment horizontal="center"/>
    </xf>
    <xf numFmtId="166" fontId="3" fillId="0" borderId="6" xfId="0" applyNumberFormat="1" applyFont="1" applyBorder="1" applyAlignment="1">
      <alignment horizontal="center"/>
    </xf>
    <xf numFmtId="0" fontId="1" fillId="7" borderId="6" xfId="0" applyFont="1" applyFill="1" applyBorder="1" applyAlignment="1">
      <alignment horizontal="center"/>
    </xf>
    <xf numFmtId="0" fontId="1" fillId="0" borderId="5" xfId="0" applyFont="1" applyBorder="1"/>
    <xf numFmtId="0" fontId="0" fillId="10" borderId="4" xfId="0" applyFill="1" applyBorder="1"/>
    <xf numFmtId="0" fontId="0" fillId="10" borderId="8" xfId="0" applyFill="1" applyBorder="1"/>
    <xf numFmtId="0" fontId="0" fillId="10" borderId="8" xfId="0" applyFill="1" applyBorder="1" applyAlignment="1">
      <alignment horizontal="center"/>
    </xf>
    <xf numFmtId="0" fontId="0" fillId="10" borderId="3" xfId="0" applyFill="1" applyBorder="1" applyAlignment="1">
      <alignment horizontal="right"/>
    </xf>
    <xf numFmtId="0" fontId="0" fillId="10" borderId="7" xfId="0" applyFill="1" applyBorder="1"/>
    <xf numFmtId="0" fontId="0" fillId="10" borderId="0" xfId="0" applyFill="1"/>
    <xf numFmtId="0" fontId="0" fillId="10" borderId="0" xfId="0" applyFill="1" applyAlignment="1">
      <alignment horizontal="center"/>
    </xf>
    <xf numFmtId="0" fontId="0" fillId="10" borderId="6" xfId="0" applyFill="1" applyBorder="1" applyAlignment="1">
      <alignment horizontal="right"/>
    </xf>
    <xf numFmtId="164" fontId="0" fillId="10" borderId="0" xfId="0" applyNumberFormat="1" applyFill="1" applyAlignment="1">
      <alignment horizontal="center"/>
    </xf>
    <xf numFmtId="2" fontId="0" fillId="10" borderId="0" xfId="0" applyNumberFormat="1" applyFill="1" applyAlignment="1">
      <alignment horizontal="center"/>
    </xf>
    <xf numFmtId="0" fontId="0" fillId="11" borderId="2" xfId="0" applyFill="1" applyBorder="1"/>
    <xf numFmtId="0" fontId="0" fillId="11" borderId="5" xfId="0" applyFill="1" applyBorder="1"/>
    <xf numFmtId="0" fontId="1" fillId="11" borderId="5" xfId="0" applyFont="1" applyFill="1" applyBorder="1" applyAlignment="1">
      <alignment horizontal="center"/>
    </xf>
    <xf numFmtId="0" fontId="0" fillId="11" borderId="1" xfId="0" applyFill="1" applyBorder="1"/>
    <xf numFmtId="0" fontId="17" fillId="0" borderId="0" xfId="0" applyFont="1"/>
    <xf numFmtId="0" fontId="0" fillId="7" borderId="8" xfId="0" applyFill="1" applyBorder="1"/>
    <xf numFmtId="0" fontId="13" fillId="10" borderId="0" xfId="3" applyFill="1"/>
    <xf numFmtId="0" fontId="13" fillId="10" borderId="8" xfId="3" applyFill="1" applyBorder="1"/>
    <xf numFmtId="0" fontId="0" fillId="14" borderId="2" xfId="0" applyFill="1" applyBorder="1"/>
    <xf numFmtId="0" fontId="0" fillId="13" borderId="3" xfId="0" applyFill="1" applyBorder="1" applyAlignment="1">
      <alignment horizontal="right"/>
    </xf>
    <xf numFmtId="0" fontId="0" fillId="13" borderId="4" xfId="0" applyFill="1" applyBorder="1"/>
    <xf numFmtId="0" fontId="0" fillId="13" borderId="4" xfId="0" applyFill="1" applyBorder="1" applyAlignment="1">
      <alignment horizontal="center"/>
    </xf>
    <xf numFmtId="0" fontId="1" fillId="14" borderId="1" xfId="0" applyFont="1" applyFill="1" applyBorder="1" applyAlignment="1">
      <alignment horizontal="left"/>
    </xf>
    <xf numFmtId="0" fontId="1" fillId="0" borderId="0" xfId="0" applyFont="1" applyBorder="1"/>
    <xf numFmtId="0" fontId="16" fillId="2" borderId="1" xfId="0" applyFont="1" applyFill="1" applyBorder="1"/>
    <xf numFmtId="0" fontId="16" fillId="2" borderId="5" xfId="0" applyFont="1" applyFill="1" applyBorder="1" applyAlignment="1">
      <alignment horizontal="center"/>
    </xf>
    <xf numFmtId="0" fontId="16" fillId="2" borderId="2" xfId="0" applyFont="1" applyFill="1" applyBorder="1"/>
    <xf numFmtId="0" fontId="17" fillId="3" borderId="6" xfId="0" applyFont="1" applyFill="1" applyBorder="1"/>
    <xf numFmtId="0" fontId="17" fillId="3" borderId="0" xfId="0" applyFont="1" applyFill="1" applyAlignment="1">
      <alignment horizontal="right"/>
    </xf>
    <xf numFmtId="164" fontId="18" fillId="12" borderId="26" xfId="2" applyNumberFormat="1" applyFont="1" applyAlignment="1">
      <alignment horizontal="center"/>
    </xf>
    <xf numFmtId="0" fontId="17" fillId="3" borderId="3" xfId="0" applyFont="1" applyFill="1" applyBorder="1"/>
    <xf numFmtId="0" fontId="17" fillId="3" borderId="8" xfId="0" applyFont="1" applyFill="1" applyBorder="1" applyAlignment="1">
      <alignment horizontal="right"/>
    </xf>
    <xf numFmtId="0" fontId="18" fillId="12" borderId="26" xfId="2" applyFont="1" applyAlignment="1">
      <alignment horizontal="center"/>
    </xf>
    <xf numFmtId="0" fontId="19" fillId="7" borderId="8" xfId="0" applyFont="1" applyFill="1" applyBorder="1"/>
    <xf numFmtId="0" fontId="19" fillId="0" borderId="0" xfId="0" applyFont="1"/>
    <xf numFmtId="0" fontId="0" fillId="0" borderId="8" xfId="0" applyFill="1" applyBorder="1" applyAlignment="1">
      <alignment horizontal="center"/>
    </xf>
    <xf numFmtId="1" fontId="18" fillId="12" borderId="26" xfId="2" applyNumberFormat="1" applyFont="1" applyAlignment="1">
      <alignment horizontal="center"/>
    </xf>
    <xf numFmtId="0" fontId="0" fillId="7" borderId="8" xfId="0" applyFill="1" applyBorder="1" applyAlignment="1">
      <alignment horizontal="center"/>
    </xf>
    <xf numFmtId="0" fontId="20" fillId="7" borderId="8" xfId="0" applyFont="1" applyFill="1" applyBorder="1" applyAlignment="1">
      <alignment horizontal="center"/>
    </xf>
    <xf numFmtId="0" fontId="20" fillId="7" borderId="8" xfId="0" applyFont="1" applyFill="1" applyBorder="1"/>
    <xf numFmtId="164" fontId="19" fillId="7" borderId="8" xfId="0" applyNumberFormat="1" applyFont="1" applyFill="1" applyBorder="1" applyAlignment="1">
      <alignment horizontal="left"/>
    </xf>
    <xf numFmtId="0" fontId="19" fillId="7" borderId="8" xfId="0" applyFont="1" applyFill="1" applyBorder="1" applyAlignment="1">
      <alignment horizontal="left"/>
    </xf>
    <xf numFmtId="166" fontId="0" fillId="7" borderId="8" xfId="0" applyNumberFormat="1" applyFont="1" applyFill="1" applyBorder="1"/>
    <xf numFmtId="0" fontId="0" fillId="7" borderId="8" xfId="0" applyFont="1" applyFill="1" applyBorder="1"/>
    <xf numFmtId="0" fontId="16" fillId="16" borderId="1" xfId="0" applyFont="1" applyFill="1" applyBorder="1"/>
    <xf numFmtId="0" fontId="17" fillId="16" borderId="5" xfId="0" applyFont="1" applyFill="1" applyBorder="1"/>
    <xf numFmtId="0" fontId="0" fillId="16" borderId="2" xfId="0" applyFill="1" applyBorder="1"/>
    <xf numFmtId="0" fontId="17" fillId="15" borderId="3" xfId="0" applyFont="1" applyFill="1" applyBorder="1" applyAlignment="1">
      <alignment horizontal="right"/>
    </xf>
    <xf numFmtId="0" fontId="17" fillId="15" borderId="8" xfId="0" applyFont="1" applyFill="1" applyBorder="1"/>
    <xf numFmtId="0" fontId="0" fillId="15" borderId="4" xfId="0" applyFill="1" applyBorder="1"/>
    <xf numFmtId="0" fontId="17" fillId="15" borderId="4" xfId="0" applyFont="1" applyFill="1" applyBorder="1"/>
    <xf numFmtId="0" fontId="16" fillId="16" borderId="5" xfId="0" applyFont="1" applyFill="1" applyBorder="1"/>
    <xf numFmtId="0" fontId="16" fillId="16" borderId="2" xfId="0" applyFont="1" applyFill="1" applyBorder="1"/>
    <xf numFmtId="0" fontId="17" fillId="0" borderId="0" xfId="0" applyFont="1" applyFill="1"/>
    <xf numFmtId="0" fontId="17" fillId="16" borderId="2" xfId="0" applyFont="1" applyFill="1" applyBorder="1"/>
    <xf numFmtId="0" fontId="17" fillId="15" borderId="6" xfId="0" applyFont="1" applyFill="1" applyBorder="1"/>
    <xf numFmtId="0" fontId="17" fillId="15" borderId="0" xfId="0" applyFont="1" applyFill="1" applyBorder="1" applyAlignment="1">
      <alignment horizontal="right"/>
    </xf>
    <xf numFmtId="0" fontId="17" fillId="15" borderId="7" xfId="0" applyFont="1" applyFill="1" applyBorder="1"/>
    <xf numFmtId="0" fontId="17" fillId="15" borderId="3" xfId="0" applyFont="1" applyFill="1" applyBorder="1"/>
    <xf numFmtId="0" fontId="17" fillId="15" borderId="8" xfId="0" applyFont="1" applyFill="1" applyBorder="1" applyAlignment="1">
      <alignment horizontal="right"/>
    </xf>
    <xf numFmtId="0" fontId="0" fillId="16" borderId="5" xfId="0" applyFill="1" applyBorder="1"/>
    <xf numFmtId="0" fontId="17" fillId="15" borderId="6" xfId="0" applyFont="1" applyFill="1" applyBorder="1" applyAlignment="1">
      <alignment horizontal="right"/>
    </xf>
    <xf numFmtId="0" fontId="17" fillId="15" borderId="0" xfId="0" applyFont="1" applyFill="1" applyBorder="1"/>
    <xf numFmtId="0" fontId="0" fillId="15" borderId="7" xfId="0" applyFill="1" applyBorder="1"/>
    <xf numFmtId="0" fontId="1" fillId="16" borderId="2" xfId="0" applyFont="1" applyFill="1" applyBorder="1"/>
    <xf numFmtId="0" fontId="17" fillId="15" borderId="3" xfId="0" applyFont="1" applyFill="1" applyBorder="1" applyAlignment="1">
      <alignment horizontal="center"/>
    </xf>
    <xf numFmtId="0" fontId="21" fillId="17" borderId="6" xfId="0" applyFont="1" applyFill="1" applyBorder="1" applyAlignment="1">
      <alignment horizontal="right"/>
    </xf>
    <xf numFmtId="0" fontId="21" fillId="17" borderId="3" xfId="0" applyFont="1" applyFill="1" applyBorder="1" applyAlignment="1">
      <alignment horizontal="right"/>
    </xf>
    <xf numFmtId="0" fontId="17" fillId="16" borderId="1" xfId="0" applyFont="1" applyFill="1" applyBorder="1"/>
    <xf numFmtId="0" fontId="16" fillId="16" borderId="5" xfId="0" applyFont="1" applyFill="1" applyBorder="1" applyAlignment="1">
      <alignment horizontal="center"/>
    </xf>
    <xf numFmtId="0" fontId="0" fillId="18" borderId="6" xfId="0" applyFill="1" applyBorder="1" applyAlignment="1">
      <alignment horizontal="center"/>
    </xf>
    <xf numFmtId="164" fontId="0" fillId="18" borderId="0" xfId="0" applyNumberFormat="1" applyFill="1" applyBorder="1" applyAlignment="1">
      <alignment horizontal="left"/>
    </xf>
    <xf numFmtId="0" fontId="0" fillId="18" borderId="0" xfId="0" applyFill="1" applyBorder="1" applyAlignment="1">
      <alignment horizontal="center"/>
    </xf>
    <xf numFmtId="0" fontId="0" fillId="18" borderId="0" xfId="0" applyFill="1" applyBorder="1"/>
    <xf numFmtId="0" fontId="0" fillId="18" borderId="7" xfId="0" applyFill="1" applyBorder="1"/>
    <xf numFmtId="0" fontId="0" fillId="18" borderId="3" xfId="0" applyFill="1" applyBorder="1" applyAlignment="1">
      <alignment horizontal="center"/>
    </xf>
    <xf numFmtId="164" fontId="0" fillId="18" borderId="8" xfId="0" applyNumberFormat="1" applyFill="1" applyBorder="1" applyAlignment="1">
      <alignment horizontal="left"/>
    </xf>
    <xf numFmtId="0" fontId="0" fillId="18" borderId="8" xfId="0" applyFill="1" applyBorder="1" applyAlignment="1">
      <alignment horizontal="center"/>
    </xf>
    <xf numFmtId="0" fontId="0" fillId="18" borderId="8" xfId="0" applyFill="1" applyBorder="1"/>
    <xf numFmtId="0" fontId="0" fillId="18" borderId="4" xfId="0" applyFill="1" applyBorder="1"/>
    <xf numFmtId="2" fontId="17" fillId="0" borderId="0" xfId="0" applyNumberFormat="1" applyFont="1" applyAlignment="1">
      <alignment horizontal="center"/>
    </xf>
    <xf numFmtId="164" fontId="17" fillId="0" borderId="0" xfId="0" applyNumberFormat="1" applyFont="1" applyAlignment="1">
      <alignment horizontal="center"/>
    </xf>
    <xf numFmtId="0" fontId="0" fillId="13" borderId="1" xfId="0" applyFill="1" applyBorder="1"/>
    <xf numFmtId="0" fontId="0" fillId="13" borderId="2" xfId="0" applyFill="1" applyBorder="1"/>
    <xf numFmtId="0" fontId="0" fillId="13" borderId="6" xfId="0" applyFill="1" applyBorder="1"/>
    <xf numFmtId="0" fontId="0" fillId="13" borderId="7" xfId="0" applyFill="1" applyBorder="1"/>
    <xf numFmtId="0" fontId="0" fillId="13" borderId="3" xfId="0" applyFill="1" applyBorder="1"/>
    <xf numFmtId="0" fontId="0" fillId="9" borderId="1" xfId="0" applyFont="1" applyFill="1" applyBorder="1" applyAlignment="1">
      <alignment horizontal="center"/>
    </xf>
    <xf numFmtId="164" fontId="1" fillId="9" borderId="5" xfId="0" applyNumberFormat="1" applyFont="1" applyFill="1" applyBorder="1" applyAlignment="1">
      <alignment horizontal="center"/>
    </xf>
    <xf numFmtId="0" fontId="0" fillId="9" borderId="5" xfId="0" applyFill="1" applyBorder="1" applyAlignment="1">
      <alignment horizontal="center"/>
    </xf>
    <xf numFmtId="0" fontId="0" fillId="9" borderId="5" xfId="0" applyFill="1" applyBorder="1"/>
    <xf numFmtId="0" fontId="0" fillId="9" borderId="2" xfId="0" applyFill="1" applyBorder="1"/>
    <xf numFmtId="164" fontId="1" fillId="9" borderId="1" xfId="0" applyNumberFormat="1" applyFont="1" applyFill="1" applyBorder="1" applyAlignment="1">
      <alignment horizontal="left"/>
    </xf>
    <xf numFmtId="0" fontId="1" fillId="9" borderId="5" xfId="0" applyFont="1" applyFill="1" applyBorder="1"/>
    <xf numFmtId="0" fontId="1" fillId="9" borderId="2" xfId="0" applyFont="1" applyFill="1" applyBorder="1"/>
    <xf numFmtId="0" fontId="0" fillId="9" borderId="0" xfId="0" applyFill="1"/>
    <xf numFmtId="0" fontId="0" fillId="9" borderId="1" xfId="0" applyFill="1" applyBorder="1" applyAlignment="1">
      <alignment horizontal="center"/>
    </xf>
    <xf numFmtId="164" fontId="0" fillId="9" borderId="5" xfId="0" applyNumberFormat="1" applyFill="1" applyBorder="1" applyAlignment="1">
      <alignment horizontal="center"/>
    </xf>
    <xf numFmtId="0" fontId="6" fillId="4" borderId="0" xfId="0" applyFont="1" applyFill="1" applyBorder="1"/>
    <xf numFmtId="0" fontId="14" fillId="4" borderId="0" xfId="0" applyFont="1" applyFill="1" applyBorder="1"/>
    <xf numFmtId="0" fontId="15" fillId="4" borderId="0" xfId="1" applyFont="1" applyFill="1" applyBorder="1"/>
    <xf numFmtId="0" fontId="2" fillId="9" borderId="0" xfId="0" applyFont="1" applyFill="1"/>
    <xf numFmtId="0" fontId="8" fillId="9" borderId="0" xfId="0" applyFont="1" applyFill="1" applyAlignment="1">
      <alignment horizontal="center"/>
    </xf>
    <xf numFmtId="0" fontId="14" fillId="4" borderId="1" xfId="0" applyFont="1" applyFill="1" applyBorder="1"/>
    <xf numFmtId="0" fontId="6" fillId="4" borderId="5" xfId="0" applyFont="1" applyFill="1" applyBorder="1"/>
    <xf numFmtId="0" fontId="14" fillId="4" borderId="5" xfId="0" applyFont="1" applyFill="1" applyBorder="1"/>
    <xf numFmtId="0" fontId="14" fillId="4" borderId="2" xfId="0" applyFont="1" applyFill="1" applyBorder="1"/>
    <xf numFmtId="0" fontId="14" fillId="4" borderId="6" xfId="0" applyFont="1" applyFill="1" applyBorder="1"/>
    <xf numFmtId="0" fontId="14" fillId="4" borderId="7" xfId="0" applyFont="1" applyFill="1" applyBorder="1"/>
    <xf numFmtId="0" fontId="14" fillId="4" borderId="3" xfId="0" applyFont="1" applyFill="1" applyBorder="1"/>
    <xf numFmtId="0" fontId="14" fillId="4" borderId="8" xfId="0" applyFont="1" applyFill="1" applyBorder="1"/>
    <xf numFmtId="0" fontId="14" fillId="4" borderId="4" xfId="0" applyFont="1" applyFill="1" applyBorder="1"/>
    <xf numFmtId="0" fontId="13" fillId="15" borderId="8" xfId="3" applyFill="1" applyBorder="1"/>
    <xf numFmtId="0" fontId="1" fillId="14" borderId="1" xfId="0" applyFont="1" applyFill="1" applyBorder="1" applyAlignment="1">
      <alignment horizontal="right"/>
    </xf>
    <xf numFmtId="0" fontId="18" fillId="12" borderId="26" xfId="2" applyFont="1"/>
    <xf numFmtId="0" fontId="18" fillId="12" borderId="26" xfId="2" applyFont="1" applyBorder="1"/>
    <xf numFmtId="0" fontId="18" fillId="12" borderId="27" xfId="2" applyFont="1" applyBorder="1"/>
    <xf numFmtId="2" fontId="17" fillId="15" borderId="8" xfId="0" applyNumberFormat="1" applyFont="1" applyFill="1" applyBorder="1"/>
    <xf numFmtId="2" fontId="18" fillId="12" borderId="26" xfId="2" applyNumberFormat="1" applyFont="1"/>
    <xf numFmtId="0" fontId="9" fillId="13" borderId="3" xfId="0" applyFont="1" applyFill="1" applyBorder="1"/>
    <xf numFmtId="0" fontId="9" fillId="13" borderId="8" xfId="0" applyFont="1" applyFill="1" applyBorder="1" applyAlignment="1">
      <alignment horizontal="right"/>
    </xf>
    <xf numFmtId="0" fontId="9" fillId="13" borderId="4" xfId="0" applyFont="1" applyFill="1" applyBorder="1" applyAlignment="1">
      <alignment horizontal="center"/>
    </xf>
    <xf numFmtId="0" fontId="0" fillId="14" borderId="1" xfId="0" applyFill="1" applyBorder="1"/>
    <xf numFmtId="0" fontId="1" fillId="14" borderId="5" xfId="0" applyFont="1" applyFill="1" applyBorder="1" applyAlignment="1">
      <alignment horizontal="right"/>
    </xf>
    <xf numFmtId="0" fontId="18" fillId="12" borderId="26" xfId="2" applyFont="1" applyBorder="1" applyAlignment="1">
      <alignment horizontal="center"/>
    </xf>
    <xf numFmtId="0" fontId="18" fillId="12" borderId="27" xfId="2" applyFont="1" applyBorder="1" applyAlignment="1">
      <alignment horizontal="center"/>
    </xf>
    <xf numFmtId="0" fontId="0" fillId="13" borderId="8" xfId="0" applyFill="1" applyBorder="1" applyAlignment="1">
      <alignment horizontal="right"/>
    </xf>
    <xf numFmtId="2" fontId="18" fillId="12" borderId="27" xfId="2" applyNumberFormat="1" applyFont="1" applyBorder="1"/>
    <xf numFmtId="0" fontId="1" fillId="11" borderId="1" xfId="0" applyFont="1" applyFill="1" applyBorder="1"/>
    <xf numFmtId="0" fontId="0" fillId="10" borderId="6" xfId="0" applyFill="1" applyBorder="1"/>
    <xf numFmtId="0" fontId="0" fillId="10" borderId="0" xfId="0" applyFill="1" applyBorder="1"/>
    <xf numFmtId="0" fontId="0" fillId="10" borderId="3" xfId="0" applyFill="1" applyBorder="1"/>
    <xf numFmtId="0" fontId="22" fillId="11" borderId="1" xfId="0" applyFont="1" applyFill="1" applyBorder="1"/>
    <xf numFmtId="0" fontId="23" fillId="11" borderId="5" xfId="0" applyFont="1" applyFill="1" applyBorder="1"/>
    <xf numFmtId="0" fontId="23" fillId="11" borderId="2" xfId="0" applyFont="1" applyFill="1" applyBorder="1"/>
    <xf numFmtId="0" fontId="23" fillId="10" borderId="6" xfId="0" applyFont="1" applyFill="1" applyBorder="1"/>
    <xf numFmtId="0" fontId="23" fillId="10" borderId="0" xfId="0" applyFont="1" applyFill="1" applyBorder="1"/>
    <xf numFmtId="0" fontId="23" fillId="10" borderId="7" xfId="0" applyFont="1" applyFill="1" applyBorder="1"/>
    <xf numFmtId="0" fontId="23" fillId="10" borderId="3" xfId="0" applyFont="1" applyFill="1" applyBorder="1"/>
    <xf numFmtId="0" fontId="23" fillId="10" borderId="8" xfId="0" applyFont="1" applyFill="1" applyBorder="1"/>
    <xf numFmtId="0" fontId="23" fillId="10" borderId="4" xfId="0" applyFont="1" applyFill="1" applyBorder="1"/>
    <xf numFmtId="0" fontId="23" fillId="0" borderId="0" xfId="0" applyFont="1"/>
    <xf numFmtId="0" fontId="23" fillId="0" borderId="0" xfId="0" applyFont="1" applyFill="1"/>
    <xf numFmtId="0" fontId="23" fillId="13" borderId="6" xfId="0" applyFont="1" applyFill="1" applyBorder="1"/>
    <xf numFmtId="0" fontId="24" fillId="13" borderId="0" xfId="0" applyFont="1" applyFill="1" applyBorder="1" applyAlignment="1">
      <alignment horizontal="center"/>
    </xf>
    <xf numFmtId="0" fontId="23" fillId="13" borderId="0" xfId="0" applyFont="1" applyFill="1" applyBorder="1"/>
    <xf numFmtId="0" fontId="23" fillId="13" borderId="7" xfId="0" applyFont="1" applyFill="1" applyBorder="1"/>
    <xf numFmtId="2" fontId="23" fillId="13" borderId="0" xfId="0" applyNumberFormat="1" applyFont="1" applyFill="1" applyBorder="1" applyAlignment="1">
      <alignment horizontal="center"/>
    </xf>
    <xf numFmtId="164" fontId="23" fillId="13" borderId="0" xfId="0" applyNumberFormat="1" applyFont="1" applyFill="1" applyBorder="1" applyAlignment="1">
      <alignment horizontal="center"/>
    </xf>
    <xf numFmtId="0" fontId="23" fillId="13" borderId="3" xfId="0" applyFont="1" applyFill="1" applyBorder="1"/>
    <xf numFmtId="0" fontId="23" fillId="13" borderId="8" xfId="0" applyFont="1" applyFill="1" applyBorder="1" applyAlignment="1">
      <alignment horizontal="center"/>
    </xf>
    <xf numFmtId="164" fontId="23" fillId="13" borderId="8" xfId="0" applyNumberFormat="1" applyFont="1" applyFill="1" applyBorder="1" applyAlignment="1">
      <alignment horizontal="center"/>
    </xf>
    <xf numFmtId="0" fontId="23" fillId="13" borderId="8" xfId="0" applyFont="1" applyFill="1" applyBorder="1"/>
    <xf numFmtId="0" fontId="23" fillId="13" borderId="4" xfId="0" applyFont="1" applyFill="1" applyBorder="1"/>
    <xf numFmtId="0" fontId="24" fillId="13" borderId="0" xfId="0" applyFont="1" applyFill="1" applyBorder="1" applyAlignment="1">
      <alignment horizontal="left"/>
    </xf>
    <xf numFmtId="0" fontId="23" fillId="14" borderId="1" xfId="0" applyFont="1" applyFill="1" applyBorder="1"/>
    <xf numFmtId="0" fontId="23" fillId="14" borderId="5" xfId="0" applyFont="1" applyFill="1" applyBorder="1"/>
    <xf numFmtId="0" fontId="22" fillId="14" borderId="5" xfId="0" applyFont="1" applyFill="1" applyBorder="1" applyAlignment="1">
      <alignment horizontal="center"/>
    </xf>
    <xf numFmtId="0" fontId="23" fillId="14" borderId="2" xfId="0" applyFont="1" applyFill="1" applyBorder="1"/>
    <xf numFmtId="0" fontId="1" fillId="14" borderId="1" xfId="0" applyFont="1" applyFill="1" applyBorder="1"/>
    <xf numFmtId="0" fontId="0" fillId="14" borderId="5" xfId="0" applyFill="1" applyBorder="1"/>
    <xf numFmtId="2" fontId="3" fillId="13" borderId="0" xfId="0" applyNumberFormat="1" applyFont="1" applyFill="1" applyBorder="1" applyAlignment="1">
      <alignment horizontal="right"/>
    </xf>
    <xf numFmtId="2" fontId="3" fillId="13" borderId="0" xfId="0" applyNumberFormat="1" applyFont="1" applyFill="1" applyBorder="1" applyAlignment="1">
      <alignment horizontal="center"/>
    </xf>
    <xf numFmtId="2" fontId="0" fillId="13" borderId="0" xfId="0" applyNumberFormat="1" applyFill="1" applyBorder="1"/>
    <xf numFmtId="164" fontId="0" fillId="13" borderId="0" xfId="0" applyNumberFormat="1" applyFill="1" applyBorder="1" applyAlignment="1">
      <alignment horizontal="center"/>
    </xf>
    <xf numFmtId="164" fontId="0" fillId="13" borderId="8" xfId="0" applyNumberFormat="1" applyFill="1" applyBorder="1"/>
    <xf numFmtId="164" fontId="0" fillId="13" borderId="8" xfId="0" applyNumberFormat="1" applyFill="1" applyBorder="1" applyAlignment="1">
      <alignment horizontal="center"/>
    </xf>
    <xf numFmtId="0" fontId="0" fillId="13" borderId="0" xfId="0" applyFill="1" applyBorder="1" applyAlignment="1">
      <alignment horizontal="center"/>
    </xf>
    <xf numFmtId="164" fontId="22" fillId="14" borderId="1" xfId="0" applyNumberFormat="1" applyFont="1" applyFill="1" applyBorder="1" applyAlignment="1">
      <alignment horizontal="left"/>
    </xf>
    <xf numFmtId="0" fontId="23" fillId="14" borderId="5" xfId="0" applyFont="1" applyFill="1" applyBorder="1" applyAlignment="1">
      <alignment horizontal="center"/>
    </xf>
    <xf numFmtId="164" fontId="23" fillId="13" borderId="0" xfId="0" applyNumberFormat="1" applyFont="1" applyFill="1" applyBorder="1"/>
    <xf numFmtId="164" fontId="23" fillId="13" borderId="7" xfId="0" applyNumberFormat="1" applyFont="1" applyFill="1" applyBorder="1" applyAlignment="1">
      <alignment horizontal="center"/>
    </xf>
    <xf numFmtId="2" fontId="23" fillId="13" borderId="7" xfId="0" applyNumberFormat="1" applyFont="1" applyFill="1" applyBorder="1" applyAlignment="1">
      <alignment horizontal="center"/>
    </xf>
    <xf numFmtId="164" fontId="23" fillId="13" borderId="8" xfId="0" applyNumberFormat="1" applyFont="1" applyFill="1" applyBorder="1"/>
    <xf numFmtId="0" fontId="24" fillId="13" borderId="0" xfId="0" applyFont="1" applyFill="1" applyBorder="1"/>
    <xf numFmtId="0" fontId="3" fillId="13" borderId="5" xfId="0" applyFont="1" applyFill="1" applyBorder="1" applyAlignment="1">
      <alignment horizontal="center"/>
    </xf>
    <xf numFmtId="0" fontId="0" fillId="13" borderId="8" xfId="0" applyFill="1" applyBorder="1" applyAlignment="1">
      <alignment horizontal="center"/>
    </xf>
    <xf numFmtId="0" fontId="3" fillId="13" borderId="5" xfId="0" applyFont="1" applyFill="1" applyBorder="1" applyAlignment="1">
      <alignment horizontal="right"/>
    </xf>
    <xf numFmtId="0" fontId="25" fillId="19" borderId="8" xfId="0" applyFont="1" applyFill="1" applyBorder="1"/>
    <xf numFmtId="0" fontId="25" fillId="19" borderId="0" xfId="0" applyFont="1" applyFill="1"/>
    <xf numFmtId="166" fontId="25" fillId="19" borderId="0" xfId="0" applyNumberFormat="1" applyFont="1" applyFill="1" applyAlignment="1">
      <alignment horizontal="center"/>
    </xf>
    <xf numFmtId="0" fontId="25" fillId="19" borderId="0" xfId="0" applyFont="1" applyFill="1" applyAlignment="1">
      <alignment horizontal="center"/>
    </xf>
    <xf numFmtId="164" fontId="25" fillId="19" borderId="0" xfId="0" applyNumberFormat="1" applyFont="1" applyFill="1" applyAlignment="1">
      <alignment horizontal="center"/>
    </xf>
    <xf numFmtId="164" fontId="26" fillId="19" borderId="0" xfId="0" applyNumberFormat="1" applyFont="1" applyFill="1" applyAlignment="1">
      <alignment horizontal="center"/>
    </xf>
    <xf numFmtId="0" fontId="26" fillId="19" borderId="8" xfId="0" applyFont="1" applyFill="1" applyBorder="1"/>
    <xf numFmtId="0" fontId="26" fillId="19" borderId="0" xfId="0" applyFont="1" applyFill="1"/>
    <xf numFmtId="0" fontId="26" fillId="19" borderId="0" xfId="0" applyFont="1" applyFill="1" applyAlignment="1">
      <alignment horizontal="center"/>
    </xf>
    <xf numFmtId="0" fontId="26" fillId="19" borderId="5" xfId="0" applyFont="1" applyFill="1" applyBorder="1" applyAlignment="1">
      <alignment horizontal="center"/>
    </xf>
    <xf numFmtId="0" fontId="27" fillId="19" borderId="5" xfId="0" applyFont="1" applyFill="1" applyBorder="1" applyAlignment="1">
      <alignment horizontal="center"/>
    </xf>
    <xf numFmtId="0" fontId="26" fillId="19" borderId="5" xfId="0" applyFont="1" applyFill="1" applyBorder="1"/>
    <xf numFmtId="0" fontId="26" fillId="19" borderId="8" xfId="0" applyFont="1" applyFill="1" applyBorder="1" applyAlignment="1">
      <alignment horizontal="center"/>
    </xf>
    <xf numFmtId="2" fontId="26" fillId="19" borderId="0" xfId="0" applyNumberFormat="1" applyFont="1" applyFill="1" applyAlignment="1">
      <alignment horizontal="center"/>
    </xf>
    <xf numFmtId="0" fontId="28" fillId="19" borderId="8" xfId="0" applyFont="1" applyFill="1" applyBorder="1"/>
    <xf numFmtId="1" fontId="26" fillId="19" borderId="0" xfId="0" applyNumberFormat="1" applyFont="1" applyFill="1" applyAlignment="1">
      <alignment horizontal="center"/>
    </xf>
    <xf numFmtId="0" fontId="26" fillId="19" borderId="0" xfId="0" applyFont="1" applyFill="1" applyBorder="1"/>
    <xf numFmtId="165" fontId="26" fillId="19" borderId="0" xfId="0" applyNumberFormat="1" applyFont="1" applyFill="1" applyBorder="1" applyAlignment="1">
      <alignment horizontal="center"/>
    </xf>
    <xf numFmtId="164" fontId="26" fillId="19" borderId="0" xfId="0" applyNumberFormat="1" applyFont="1" applyFill="1" applyBorder="1" applyAlignment="1">
      <alignment horizontal="center"/>
    </xf>
    <xf numFmtId="0" fontId="26" fillId="19" borderId="0" xfId="0" applyFont="1" applyFill="1" applyAlignment="1">
      <alignment horizontal="right"/>
    </xf>
    <xf numFmtId="165" fontId="26" fillId="19" borderId="0" xfId="0" applyNumberFormat="1" applyFont="1" applyFill="1"/>
    <xf numFmtId="2" fontId="26" fillId="19" borderId="0" xfId="0" applyNumberFormat="1" applyFont="1" applyFill="1"/>
  </cellXfs>
  <cellStyles count="4">
    <cellStyle name="Explanatory Text" xfId="3" builtinId="53"/>
    <cellStyle name="Hyperlink" xfId="1" builtinId="8"/>
    <cellStyle name="Input" xfId="2" builtinId="2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0.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1.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2.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3.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4.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5.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16.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17.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18.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19.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0.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1.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2.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3.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4.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5.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26.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27.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28.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29.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30.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5.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6.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7.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8.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9.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tx>
            <c:strRef>
              <c:f>'Sampling Dist Proportion'!$R$3</c:f>
              <c:strCache>
                <c:ptCount val="1"/>
                <c:pt idx="0">
                  <c:v>PDF</c:v>
                </c:pt>
              </c:strCache>
            </c:strRef>
          </c:tx>
          <c:spPr>
            <a:solidFill>
              <a:schemeClr val="accent1">
                <a:lumMod val="60000"/>
                <a:lumOff val="40000"/>
              </a:schemeClr>
            </a:solidFill>
            <a:ln>
              <a:noFill/>
            </a:ln>
            <a:effectLst/>
          </c:spPr>
          <c:cat>
            <c:numRef>
              <c:f>'Sampling Dist Proportion'!$Q$4:$Q$104</c:f>
              <c:numCache>
                <c:formatCode>0.00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cat>
          <c:val>
            <c:numRef>
              <c:f>'Sampling Dist Proportion'!$R$4:$R$104</c:f>
              <c:numCache>
                <c:formatCode>0.000</c:formatCode>
                <c:ptCount val="101"/>
                <c:pt idx="0">
                  <c:v>4.6048870898809105E-14</c:v>
                </c:pt>
                <c:pt idx="1">
                  <c:v>1.340793296020481E-13</c:v>
                </c:pt>
                <c:pt idx="2">
                  <c:v>3.8345732835018577E-13</c:v>
                </c:pt>
                <c:pt idx="3">
                  <c:v>1.0771709258675724E-12</c:v>
                </c:pt>
                <c:pt idx="4">
                  <c:v>2.9721078982575097E-12</c:v>
                </c:pt>
                <c:pt idx="5">
                  <c:v>8.0548394658735937E-12</c:v>
                </c:pt>
                <c:pt idx="6">
                  <c:v>2.1441816507617685E-11</c:v>
                </c:pt>
                <c:pt idx="7">
                  <c:v>5.6063296351702153E-11</c:v>
                </c:pt>
                <c:pt idx="8">
                  <c:v>1.439819503066243E-10</c:v>
                </c:pt>
                <c:pt idx="9">
                  <c:v>3.6320334786345093E-10</c:v>
                </c:pt>
                <c:pt idx="10">
                  <c:v>8.9992020444116041E-10</c:v>
                </c:pt>
                <c:pt idx="11">
                  <c:v>2.1901332079318489E-9</c:v>
                </c:pt>
                <c:pt idx="12">
                  <c:v>5.2353946688691498E-9</c:v>
                </c:pt>
                <c:pt idx="13">
                  <c:v>1.2292513417698413E-8</c:v>
                </c:pt>
                <c:pt idx="14">
                  <c:v>2.83494295228458E-8</c:v>
                </c:pt>
                <c:pt idx="15">
                  <c:v>6.4218524863519896E-8</c:v>
                </c:pt>
                <c:pt idx="16">
                  <c:v>1.4288567642056821E-7</c:v>
                </c:pt>
                <c:pt idx="17">
                  <c:v>3.1226940320744481E-7</c:v>
                </c:pt>
                <c:pt idx="18">
                  <c:v>6.7032055932723911E-7</c:v>
                </c:pt>
                <c:pt idx="19">
                  <c:v>1.4133444398939967E-6</c:v>
                </c:pt>
                <c:pt idx="20">
                  <c:v>2.9270211330688481E-6</c:v>
                </c:pt>
                <c:pt idx="21">
                  <c:v>5.954099250726456E-6</c:v>
                </c:pt>
                <c:pt idx="22">
                  <c:v>1.1896484685594068E-5</c:v>
                </c:pt>
                <c:pt idx="23">
                  <c:v>2.3347135205478841E-5</c:v>
                </c:pt>
                <c:pt idx="24">
                  <c:v>4.50050154620886E-5</c:v>
                </c:pt>
                <c:pt idx="25">
                  <c:v>8.5211968964952621E-5</c:v>
                </c:pt>
                <c:pt idx="26">
                  <c:v>1.5847204203796368E-4</c:v>
                </c:pt>
                <c:pt idx="27">
                  <c:v>2.8947900836871282E-4</c:v>
                </c:pt>
                <c:pt idx="28">
                  <c:v>5.1939033839331489E-4</c:v>
                </c:pt>
                <c:pt idx="29">
                  <c:v>9.1534123142673017E-4</c:v>
                </c:pt>
                <c:pt idx="30">
                  <c:v>1.5844719409520405E-3</c:v>
                </c:pt>
                <c:pt idx="31">
                  <c:v>2.6940053161808889E-3</c:v>
                </c:pt>
                <c:pt idx="32">
                  <c:v>4.4990903264604748E-3</c:v>
                </c:pt>
                <c:pt idx="33">
                  <c:v>7.3801186635279459E-3</c:v>
                </c:pt>
                <c:pt idx="34">
                  <c:v>1.189088956320972E-2</c:v>
                </c:pt>
                <c:pt idx="35">
                  <c:v>1.881818417986357E-2</c:v>
                </c:pt>
                <c:pt idx="36">
                  <c:v>2.9251857721169207E-2</c:v>
                </c:pt>
                <c:pt idx="37">
                  <c:v>4.4662348738325058E-2</c:v>
                </c:pt>
                <c:pt idx="38">
                  <c:v>6.6979520279607102E-2</c:v>
                </c:pt>
                <c:pt idx="39">
                  <c:v>9.86631269364521E-2</c:v>
                </c:pt>
                <c:pt idx="40">
                  <c:v>0.14275130481969947</c:v>
                </c:pt>
                <c:pt idx="41">
                  <c:v>0.20286992383072797</c:v>
                </c:pt>
                <c:pt idx="42">
                  <c:v>0.28318328414596039</c:v>
                </c:pt>
                <c:pt idx="43">
                  <c:v>0.38826650854783423</c:v>
                </c:pt>
                <c:pt idx="44">
                  <c:v>0.52288311177770352</c:v>
                </c:pt>
                <c:pt idx="45">
                  <c:v>0.69165841990624499</c:v>
                </c:pt>
                <c:pt idx="46">
                  <c:v>0.89865105744695217</c:v>
                </c:pt>
                <c:pt idx="47">
                  <c:v>1.1468401254527867</c:v>
                </c:pt>
                <c:pt idx="48">
                  <c:v>1.4375635013618342</c:v>
                </c:pt>
                <c:pt idx="49">
                  <c:v>1.7699604597676297</c:v>
                </c:pt>
                <c:pt idx="50">
                  <c:v>2.1404863346943697</c:v>
                </c:pt>
                <c:pt idx="51">
                  <c:v>2.5425747104762233</c:v>
                </c:pt>
                <c:pt idx="52">
                  <c:v>2.9665205066972207</c:v>
                </c:pt>
                <c:pt idx="53">
                  <c:v>3.3996433235775303</c:v>
                </c:pt>
                <c:pt idx="54">
                  <c:v>3.8267643874024313</c:v>
                </c:pt>
                <c:pt idx="55">
                  <c:v>4.2309944991551367</c:v>
                </c:pt>
                <c:pt idx="56">
                  <c:v>4.5947889302221583</c:v>
                </c:pt>
                <c:pt idx="57">
                  <c:v>4.9011843702196458</c:v>
                </c:pt>
                <c:pt idx="58">
                  <c:v>5.1350997242789598</c:v>
                </c:pt>
                <c:pt idx="59">
                  <c:v>5.2845631572904228</c:v>
                </c:pt>
                <c:pt idx="60">
                  <c:v>5.3417267893373346</c:v>
                </c:pt>
                <c:pt idx="61">
                  <c:v>5.3035494062842758</c:v>
                </c:pt>
                <c:pt idx="62">
                  <c:v>5.1720645291994458</c:v>
                </c:pt>
                <c:pt idx="63">
                  <c:v>4.9542009567556216</c:v>
                </c:pt>
                <c:pt idx="64">
                  <c:v>4.6611778217567847</c:v>
                </c:pt>
                <c:pt idx="65">
                  <c:v>4.3075476698188178</c:v>
                </c:pt>
                <c:pt idx="66">
                  <c:v>3.9100011183402787</c:v>
                </c:pt>
                <c:pt idx="67">
                  <c:v>3.4860694851246712</c:v>
                </c:pt>
                <c:pt idx="68">
                  <c:v>3.0528647576050449</c:v>
                </c:pt>
                <c:pt idx="69">
                  <c:v>2.6259802769600595</c:v>
                </c:pt>
                <c:pt idx="70">
                  <c:v>2.2186445166548232</c:v>
                </c:pt>
                <c:pt idx="71">
                  <c:v>1.8411804466633097</c:v>
                </c:pt>
                <c:pt idx="72">
                  <c:v>1.5007811065327474</c:v>
                </c:pt>
                <c:pt idx="73">
                  <c:v>1.2015745516100083</c:v>
                </c:pt>
                <c:pt idx="74">
                  <c:v>0.94492308284868842</c:v>
                </c:pt>
                <c:pt idx="75">
                  <c:v>0.72988520930888878</c:v>
                </c:pt>
                <c:pt idx="76">
                  <c:v>0.55376440451477515</c:v>
                </c:pt>
                <c:pt idx="77">
                  <c:v>0.41267473194121995</c:v>
                </c:pt>
                <c:pt idx="78">
                  <c:v>0.30206686471157285</c:v>
                </c:pt>
                <c:pt idx="79">
                  <c:v>0.21717541809002264</c:v>
                </c:pt>
                <c:pt idx="80">
                  <c:v>0.15336653759394026</c:v>
                </c:pt>
                <c:pt idx="81">
                  <c:v>0.10638072070079557</c:v>
                </c:pt>
                <c:pt idx="82">
                  <c:v>7.2478235499677149E-2</c:v>
                </c:pt>
                <c:pt idx="83">
                  <c:v>4.8502560242410037E-2</c:v>
                </c:pt>
                <c:pt idx="84">
                  <c:v>3.1881157741480974E-2</c:v>
                </c:pt>
                <c:pt idx="85">
                  <c:v>2.0583341183591529E-2</c:v>
                </c:pt>
                <c:pt idx="86">
                  <c:v>1.3052990741921098E-2</c:v>
                </c:pt>
                <c:pt idx="87">
                  <c:v>8.1304869205665164E-3</c:v>
                </c:pt>
                <c:pt idx="88">
                  <c:v>4.9743398065271302E-3</c:v>
                </c:pt>
                <c:pt idx="89">
                  <c:v>2.989280793420221E-3</c:v>
                </c:pt>
                <c:pt idx="90">
                  <c:v>1.7644540073498997E-3</c:v>
                </c:pt>
                <c:pt idx="91">
                  <c:v>1.0229781120529727E-3</c:v>
                </c:pt>
                <c:pt idx="92">
                  <c:v>5.8255201528214921E-4</c:v>
                </c:pt>
                <c:pt idx="93">
                  <c:v>3.2584828897880372E-4</c:v>
                </c:pt>
                <c:pt idx="94">
                  <c:v>1.7902288397535958E-4</c:v>
                </c:pt>
                <c:pt idx="95">
                  <c:v>9.6608206975172523E-5</c:v>
                </c:pt>
                <c:pt idx="96">
                  <c:v>5.1207298275484938E-5</c:v>
                </c:pt>
                <c:pt idx="97">
                  <c:v>2.6660118304339607E-5</c:v>
                </c:pt>
                <c:pt idx="98">
                  <c:v>1.3633414852220444E-5</c:v>
                </c:pt>
                <c:pt idx="99">
                  <c:v>6.847934478182495E-6</c:v>
                </c:pt>
                <c:pt idx="100">
                  <c:v>3.378523241919228E-6</c:v>
                </c:pt>
              </c:numCache>
            </c:numRef>
          </c:val>
          <c:extLst>
            <c:ext xmlns:c16="http://schemas.microsoft.com/office/drawing/2014/chart" uri="{C3380CC4-5D6E-409C-BE32-E72D297353CC}">
              <c16:uniqueId val="{00000000-9FAB-4CD3-8226-5AD52F7DF720}"/>
            </c:ext>
          </c:extLst>
        </c:ser>
        <c:dLbls>
          <c:showLegendKey val="0"/>
          <c:showVal val="0"/>
          <c:showCatName val="0"/>
          <c:showSerName val="0"/>
          <c:showPercent val="0"/>
          <c:showBubbleSize val="0"/>
        </c:dLbls>
        <c:axId val="374538136"/>
        <c:axId val="374532888"/>
      </c:areaChart>
      <c:catAx>
        <c:axId val="374538136"/>
        <c:scaling>
          <c:orientation val="minMax"/>
        </c:scaling>
        <c:delete val="0"/>
        <c:axPos val="b"/>
        <c:numFmt formatCode="0.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532888"/>
        <c:crosses val="autoZero"/>
        <c:auto val="1"/>
        <c:lblAlgn val="ctr"/>
        <c:lblOffset val="100"/>
        <c:noMultiLvlLbl val="0"/>
      </c:catAx>
      <c:valAx>
        <c:axId val="374532888"/>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538136"/>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'Chi-Square'!$C$33</c:f>
              <c:strCache>
                <c:ptCount val="1"/>
                <c:pt idx="0">
                  <c:v>CDF of Chi-Square Distribution (with 7 df)</c:v>
                </c:pt>
              </c:strCache>
            </c:strRef>
          </c:tx>
          <c:spPr>
            <a:ln w="28575" cap="rnd">
              <a:solidFill>
                <a:schemeClr val="tx1">
                  <a:lumMod val="65000"/>
                  <a:lumOff val="35000"/>
                </a:schemeClr>
              </a:solidFill>
              <a:round/>
            </a:ln>
            <a:effectLst/>
          </c:spPr>
          <c:marker>
            <c:symbol val="none"/>
          </c:marker>
          <c:xVal>
            <c:numRef>
              <c:f>'Chi-Square'!$T$4:$T$122</c:f>
              <c:numCache>
                <c:formatCode>General</c:formatCode>
                <c:ptCount val="119"/>
                <c:pt idx="0">
                  <c:v>0</c:v>
                </c:pt>
                <c:pt idx="1">
                  <c:v>0.29996686827500063</c:v>
                </c:pt>
                <c:pt idx="2">
                  <c:v>0.36843701392741357</c:v>
                </c:pt>
                <c:pt idx="3">
                  <c:v>0.41585784407567644</c:v>
                </c:pt>
                <c:pt idx="4">
                  <c:v>0.45335116491199229</c:v>
                </c:pt>
                <c:pt idx="5">
                  <c:v>0.48487499102693582</c:v>
                </c:pt>
                <c:pt idx="6">
                  <c:v>0.5123480260787826</c:v>
                </c:pt>
                <c:pt idx="7">
                  <c:v>0.53686220682082797</c:v>
                </c:pt>
                <c:pt idx="8">
                  <c:v>0.55910465212245153</c:v>
                </c:pt>
                <c:pt idx="9">
                  <c:v>0.57953883557175756</c:v>
                </c:pt>
                <c:pt idx="10">
                  <c:v>0.59849375237537594</c:v>
                </c:pt>
                <c:pt idx="11">
                  <c:v>0.74105733415228159</c:v>
                </c:pt>
                <c:pt idx="12">
                  <c:v>0.84123591990079549</c:v>
                </c:pt>
                <c:pt idx="13">
                  <c:v>0.92131321873679251</c:v>
                </c:pt>
                <c:pt idx="14">
                  <c:v>0.98925568313295043</c:v>
                </c:pt>
                <c:pt idx="15">
                  <c:v>1.0489380295396422</c:v>
                </c:pt>
                <c:pt idx="16">
                  <c:v>1.1025713306655003</c:v>
                </c:pt>
                <c:pt idx="17">
                  <c:v>1.151550149332901</c:v>
                </c:pt>
                <c:pt idx="18">
                  <c:v>1.196817046091059</c:v>
                </c:pt>
                <c:pt idx="19">
                  <c:v>1.2390423055679298</c:v>
                </c:pt>
                <c:pt idx="20">
                  <c:v>1.564293004294756</c:v>
                </c:pt>
                <c:pt idx="21">
                  <c:v>1.8016252306339833</c:v>
                </c:pt>
                <c:pt idx="22">
                  <c:v>1.9971127182163011</c:v>
                </c:pt>
                <c:pt idx="23">
                  <c:v>2.1673499092980575</c:v>
                </c:pt>
                <c:pt idx="24">
                  <c:v>2.3204514490045538</c:v>
                </c:pt>
                <c:pt idx="25">
                  <c:v>2.4610685421685949</c:v>
                </c:pt>
                <c:pt idx="26">
                  <c:v>2.5921465519002336</c:v>
                </c:pt>
                <c:pt idx="27">
                  <c:v>2.7156838270925587</c:v>
                </c:pt>
                <c:pt idx="28">
                  <c:v>2.8331069178153436</c:v>
                </c:pt>
                <c:pt idx="29">
                  <c:v>2.9454748798119343</c:v>
                </c:pt>
                <c:pt idx="30">
                  <c:v>3.0535988769426208</c:v>
                </c:pt>
                <c:pt idx="31">
                  <c:v>3.1581162783276384</c:v>
                </c:pt>
                <c:pt idx="32">
                  <c:v>3.2595387053424694</c:v>
                </c:pt>
                <c:pt idx="33">
                  <c:v>3.3582843792081403</c:v>
                </c:pt>
                <c:pt idx="34">
                  <c:v>3.4547005961268868</c:v>
                </c:pt>
                <c:pt idx="35">
                  <c:v>3.5490797679165174</c:v>
                </c:pt>
                <c:pt idx="36">
                  <c:v>3.6416711386867124</c:v>
                </c:pt>
                <c:pt idx="37">
                  <c:v>3.7326895180494346</c:v>
                </c:pt>
                <c:pt idx="38">
                  <c:v>3.8223219077661379</c:v>
                </c:pt>
                <c:pt idx="39">
                  <c:v>3.9107326104984308</c:v>
                </c:pt>
                <c:pt idx="40">
                  <c:v>3.9980672249731666</c:v>
                </c:pt>
                <c:pt idx="41">
                  <c:v>4.0844558109662676</c:v>
                </c:pt>
                <c:pt idx="42">
                  <c:v>4.1700154264227045</c:v>
                </c:pt>
                <c:pt idx="43">
                  <c:v>4.2548521835465163</c:v>
                </c:pt>
                <c:pt idx="44">
                  <c:v>4.3390629320369536</c:v>
                </c:pt>
                <c:pt idx="45">
                  <c:v>4.4227366502665655</c:v>
                </c:pt>
                <c:pt idx="46">
                  <c:v>4.5059556055124981</c:v>
                </c:pt>
                <c:pt idx="47">
                  <c:v>4.5887963300063372</c:v>
                </c:pt>
                <c:pt idx="48">
                  <c:v>4.6713304489810739</c:v>
                </c:pt>
                <c:pt idx="49">
                  <c:v>4.753625388991682</c:v>
                </c:pt>
                <c:pt idx="50">
                  <c:v>4.8357449888254092</c:v>
                </c:pt>
                <c:pt idx="51">
                  <c:v>4.917750030778909</c:v>
                </c:pt>
                <c:pt idx="52">
                  <c:v>4.9996987065929162</c:v>
                </c:pt>
                <c:pt idx="53">
                  <c:v>5.0816470296362795</c:v>
                </c:pt>
                <c:pt idx="54">
                  <c:v>5.1636492028273944</c:v>
                </c:pt>
                <c:pt idx="55">
                  <c:v>5.2457579501321199</c:v>
                </c:pt>
                <c:pt idx="56">
                  <c:v>5.3280248181783669</c:v>
                </c:pt>
                <c:pt idx="57">
                  <c:v>5.4105004535014958</c:v>
                </c:pt>
                <c:pt idx="58">
                  <c:v>5.4932348601231027</c:v>
                </c:pt>
                <c:pt idx="59">
                  <c:v>5.576277641524503</c:v>
                </c:pt>
                <c:pt idx="60">
                  <c:v>5.6596782305723012</c:v>
                </c:pt>
                <c:pt idx="61">
                  <c:v>5.7434861105610393</c:v>
                </c:pt>
                <c:pt idx="62">
                  <c:v>5.8277510302383702</c:v>
                </c:pt>
                <c:pt idx="63">
                  <c:v>5.9125232154566296</c:v>
                </c:pt>
                <c:pt idx="64">
                  <c:v>5.9978535799406405</c:v>
                </c:pt>
                <c:pt idx="65">
                  <c:v>6.0837939375673384</c:v>
                </c:pt>
                <c:pt idx="66">
                  <c:v>6.1703972185130036</c:v>
                </c:pt>
                <c:pt idx="67">
                  <c:v>6.2577176916355635</c:v>
                </c:pt>
                <c:pt idx="68">
                  <c:v>6.3458111955215184</c:v>
                </c:pt>
                <c:pt idx="69">
                  <c:v>6.4347353807398431</c:v>
                </c:pt>
                <c:pt idx="70">
                  <c:v>6.5245499660113353</c:v>
                </c:pt>
                <c:pt idx="71">
                  <c:v>6.6153170112254367</c:v>
                </c:pt>
                <c:pt idx="72">
                  <c:v>6.7071012105236401</c:v>
                </c:pt>
                <c:pt idx="73">
                  <c:v>6.7999702090276255</c:v>
                </c:pt>
                <c:pt idx="74">
                  <c:v>6.8939949472323239</c:v>
                </c:pt>
                <c:pt idx="75">
                  <c:v>6.989250037623159</c:v>
                </c:pt>
                <c:pt idx="76">
                  <c:v>7.0858141787309217</c:v>
                </c:pt>
                <c:pt idx="77">
                  <c:v>7.1837706126295311</c:v>
                </c:pt>
                <c:pt idx="78">
                  <c:v>7.2832076328403028</c:v>
                </c:pt>
                <c:pt idx="79">
                  <c:v>7.3842191507668851</c:v>
                </c:pt>
                <c:pt idx="80">
                  <c:v>7.4869053301941308</c:v>
                </c:pt>
                <c:pt idx="81">
                  <c:v>7.5913733010994022</c:v>
                </c:pt>
                <c:pt idx="82">
                  <c:v>7.6977379661206147</c:v>
                </c:pt>
                <c:pt idx="83">
                  <c:v>7.806122915596811</c:v>
                </c:pt>
                <c:pt idx="84">
                  <c:v>7.9166614702668134</c:v>
                </c:pt>
                <c:pt idx="85">
                  <c:v>8.0294978746391212</c:v>
                </c:pt>
                <c:pt idx="86">
                  <c:v>8.144788668939583</c:v>
                </c:pt>
                <c:pt idx="87">
                  <c:v>8.2627042736774676</c:v>
                </c:pt>
                <c:pt idx="88">
                  <c:v>8.3834308286083861</c:v>
                </c:pt>
                <c:pt idx="89">
                  <c:v>8.5071723377019399</c:v>
                </c:pt>
                <c:pt idx="90">
                  <c:v>8.6341531842997483</c:v>
                </c:pt>
                <c:pt idx="91">
                  <c:v>8.7646210968712843</c:v>
                </c:pt>
                <c:pt idx="92">
                  <c:v>8.8988506668733791</c:v>
                </c:pt>
                <c:pt idx="93">
                  <c:v>9.0371475479081411</c:v>
                </c:pt>
                <c:pt idx="94">
                  <c:v>9.1798535020657361</c:v>
                </c:pt>
                <c:pt idx="95">
                  <c:v>9.3273525084672908</c:v>
                </c:pt>
                <c:pt idx="96">
                  <c:v>9.4800782155470369</c:v>
                </c:pt>
                <c:pt idx="97">
                  <c:v>9.6385231097881245</c:v>
                </c:pt>
                <c:pt idx="98">
                  <c:v>9.8032499002408375</c:v>
                </c:pt>
                <c:pt idx="99">
                  <c:v>9.9749057965114236</c:v>
                </c:pt>
                <c:pt idx="100">
                  <c:v>10.154240613115419</c:v>
                </c:pt>
                <c:pt idx="101">
                  <c:v>10.342130004556576</c:v>
                </c:pt>
                <c:pt idx="102">
                  <c:v>10.539605686484517</c:v>
                </c:pt>
                <c:pt idx="103">
                  <c:v>10.747895332820359</c:v>
                </c:pt>
                <c:pt idx="104">
                  <c:v>10.968476132501866</c:v>
                </c:pt>
                <c:pt idx="105">
                  <c:v>11.203148048224497</c:v>
                </c:pt>
                <c:pt idx="106">
                  <c:v>11.454136193545889</c:v>
                </c:pt>
                <c:pt idx="107">
                  <c:v>11.724237463078897</c:v>
                </c:pt>
                <c:pt idx="108">
                  <c:v>12.017036623780532</c:v>
                </c:pt>
                <c:pt idx="109">
                  <c:v>12.337235635666865</c:v>
                </c:pt>
                <c:pt idx="110">
                  <c:v>12.691176029781728</c:v>
                </c:pt>
                <c:pt idx="111">
                  <c:v>13.087708827406713</c:v>
                </c:pt>
                <c:pt idx="112">
                  <c:v>13.539733567440505</c:v>
                </c:pt>
                <c:pt idx="113">
                  <c:v>14.067140449340165</c:v>
                </c:pt>
                <c:pt idx="114">
                  <c:v>14.703046671875486</c:v>
                </c:pt>
                <c:pt idx="115">
                  <c:v>15.509089702796675</c:v>
                </c:pt>
                <c:pt idx="116">
                  <c:v>16.62242187111087</c:v>
                </c:pt>
                <c:pt idx="117">
                  <c:v>18.475306906582354</c:v>
                </c:pt>
                <c:pt idx="118">
                  <c:v>20.277739874962634</c:v>
                </c:pt>
              </c:numCache>
            </c:numRef>
          </c:xVal>
          <c:yVal>
            <c:numRef>
              <c:f>'Chi-Square'!$V$4:$V$122</c:f>
              <c:numCache>
                <c:formatCode>0.0000</c:formatCode>
                <c:ptCount val="119"/>
                <c:pt idx="0" formatCode="0.000">
                  <c:v>0</c:v>
                </c:pt>
                <c:pt idx="1">
                  <c:v>1E-4</c:v>
                </c:pt>
                <c:pt idx="2">
                  <c:v>2.0000000000000001E-4</c:v>
                </c:pt>
                <c:pt idx="3">
                  <c:v>2.9999999999999997E-4</c:v>
                </c:pt>
                <c:pt idx="4">
                  <c:v>4.0000000000000002E-4</c:v>
                </c:pt>
                <c:pt idx="5">
                  <c:v>5.0000000000000001E-4</c:v>
                </c:pt>
                <c:pt idx="6">
                  <c:v>5.9999999999999995E-4</c:v>
                </c:pt>
                <c:pt idx="7">
                  <c:v>6.9999999999999999E-4</c:v>
                </c:pt>
                <c:pt idx="8">
                  <c:v>8.0000000000000004E-4</c:v>
                </c:pt>
                <c:pt idx="9">
                  <c:v>8.9999999999999998E-4</c:v>
                </c:pt>
                <c:pt idx="10" formatCode="0.000">
                  <c:v>1E-3</c:v>
                </c:pt>
                <c:pt idx="11" formatCode="0.000">
                  <c:v>2E-3</c:v>
                </c:pt>
                <c:pt idx="12" formatCode="0.000">
                  <c:v>3.0000000000000001E-3</c:v>
                </c:pt>
                <c:pt idx="13" formatCode="0.000">
                  <c:v>4.0000000000000001E-3</c:v>
                </c:pt>
                <c:pt idx="14" formatCode="0.000">
                  <c:v>5.0000000000000001E-3</c:v>
                </c:pt>
                <c:pt idx="15" formatCode="0.000">
                  <c:v>6.0000000000000001E-3</c:v>
                </c:pt>
                <c:pt idx="16" formatCode="0.000">
                  <c:v>7.0000000000000001E-3</c:v>
                </c:pt>
                <c:pt idx="17" formatCode="0.000">
                  <c:v>8.0000000000000002E-3</c:v>
                </c:pt>
                <c:pt idx="18" formatCode="0.000">
                  <c:v>8.9999999999999993E-3</c:v>
                </c:pt>
                <c:pt idx="19" formatCode="0.000">
                  <c:v>0.01</c:v>
                </c:pt>
                <c:pt idx="20" formatCode="0.000">
                  <c:v>0.02</c:v>
                </c:pt>
                <c:pt idx="21" formatCode="0.000">
                  <c:v>0.03</c:v>
                </c:pt>
                <c:pt idx="22" formatCode="0.000">
                  <c:v>0.04</c:v>
                </c:pt>
                <c:pt idx="23" formatCode="0.000">
                  <c:v>0.05</c:v>
                </c:pt>
                <c:pt idx="24" formatCode="0.000">
                  <c:v>0.06</c:v>
                </c:pt>
                <c:pt idx="25" formatCode="0.000">
                  <c:v>7.0000000000000007E-2</c:v>
                </c:pt>
                <c:pt idx="26" formatCode="0.000">
                  <c:v>0.08</c:v>
                </c:pt>
                <c:pt idx="27" formatCode="0.000">
                  <c:v>0.09</c:v>
                </c:pt>
                <c:pt idx="28" formatCode="0.000">
                  <c:v>0.1</c:v>
                </c:pt>
                <c:pt idx="29" formatCode="0.000">
                  <c:v>0.11</c:v>
                </c:pt>
                <c:pt idx="30" formatCode="0.000">
                  <c:v>0.12</c:v>
                </c:pt>
                <c:pt idx="31" formatCode="0.000">
                  <c:v>0.13</c:v>
                </c:pt>
                <c:pt idx="32" formatCode="0.000">
                  <c:v>0.14000000000000001</c:v>
                </c:pt>
                <c:pt idx="33" formatCode="0.000">
                  <c:v>0.15</c:v>
                </c:pt>
                <c:pt idx="34" formatCode="0.000">
                  <c:v>0.16</c:v>
                </c:pt>
                <c:pt idx="35" formatCode="0.000">
                  <c:v>0.17</c:v>
                </c:pt>
                <c:pt idx="36" formatCode="0.000">
                  <c:v>0.18</c:v>
                </c:pt>
                <c:pt idx="37" formatCode="0.000">
                  <c:v>0.19</c:v>
                </c:pt>
                <c:pt idx="38" formatCode="0.000">
                  <c:v>0.2</c:v>
                </c:pt>
                <c:pt idx="39" formatCode="0.000">
                  <c:v>0.21</c:v>
                </c:pt>
                <c:pt idx="40" formatCode="0.000">
                  <c:v>0.22</c:v>
                </c:pt>
                <c:pt idx="41" formatCode="0.000">
                  <c:v>0.23</c:v>
                </c:pt>
                <c:pt idx="42" formatCode="0.000">
                  <c:v>0.24</c:v>
                </c:pt>
                <c:pt idx="43" formatCode="0.000">
                  <c:v>0.25</c:v>
                </c:pt>
                <c:pt idx="44" formatCode="0.000">
                  <c:v>0.26</c:v>
                </c:pt>
                <c:pt idx="45" formatCode="0.000">
                  <c:v>0.27</c:v>
                </c:pt>
                <c:pt idx="46" formatCode="0.000">
                  <c:v>0.28000000000000003</c:v>
                </c:pt>
                <c:pt idx="47" formatCode="0.000">
                  <c:v>0.28999999999999998</c:v>
                </c:pt>
                <c:pt idx="48" formatCode="0.000">
                  <c:v>0.3</c:v>
                </c:pt>
                <c:pt idx="49" formatCode="0.000">
                  <c:v>0.31</c:v>
                </c:pt>
                <c:pt idx="50" formatCode="0.000">
                  <c:v>0.32</c:v>
                </c:pt>
                <c:pt idx="51" formatCode="0.000">
                  <c:v>0.33</c:v>
                </c:pt>
                <c:pt idx="52" formatCode="0.000">
                  <c:v>0.34</c:v>
                </c:pt>
                <c:pt idx="53" formatCode="0.000">
                  <c:v>0.35</c:v>
                </c:pt>
                <c:pt idx="54" formatCode="0.000">
                  <c:v>0.36</c:v>
                </c:pt>
                <c:pt idx="55" formatCode="0.000">
                  <c:v>0.37</c:v>
                </c:pt>
                <c:pt idx="56" formatCode="0.000">
                  <c:v>0.38</c:v>
                </c:pt>
                <c:pt idx="57" formatCode="0.000">
                  <c:v>0.39</c:v>
                </c:pt>
                <c:pt idx="58" formatCode="0.000">
                  <c:v>0.4</c:v>
                </c:pt>
                <c:pt idx="59" formatCode="0.000">
                  <c:v>0.41</c:v>
                </c:pt>
                <c:pt idx="60" formatCode="0.000">
                  <c:v>0.42</c:v>
                </c:pt>
                <c:pt idx="61" formatCode="0.000">
                  <c:v>0.43</c:v>
                </c:pt>
                <c:pt idx="62" formatCode="0.000">
                  <c:v>0.44</c:v>
                </c:pt>
                <c:pt idx="63" formatCode="0.000">
                  <c:v>0.45</c:v>
                </c:pt>
                <c:pt idx="64" formatCode="0.000">
                  <c:v>0.46</c:v>
                </c:pt>
                <c:pt idx="65" formatCode="0.000">
                  <c:v>0.47</c:v>
                </c:pt>
                <c:pt idx="66" formatCode="0.000">
                  <c:v>0.48</c:v>
                </c:pt>
                <c:pt idx="67" formatCode="0.000">
                  <c:v>0.49</c:v>
                </c:pt>
                <c:pt idx="68" formatCode="0.000">
                  <c:v>0.5</c:v>
                </c:pt>
                <c:pt idx="69" formatCode="0.000">
                  <c:v>0.51</c:v>
                </c:pt>
                <c:pt idx="70" formatCode="0.000">
                  <c:v>0.52</c:v>
                </c:pt>
                <c:pt idx="71" formatCode="0.000">
                  <c:v>0.53</c:v>
                </c:pt>
                <c:pt idx="72" formatCode="0.000">
                  <c:v>0.54</c:v>
                </c:pt>
                <c:pt idx="73" formatCode="0.000">
                  <c:v>0.55000000000000004</c:v>
                </c:pt>
                <c:pt idx="74" formatCode="0.000">
                  <c:v>0.56000000000000005</c:v>
                </c:pt>
                <c:pt idx="75" formatCode="0.000">
                  <c:v>0.56999999999999995</c:v>
                </c:pt>
                <c:pt idx="76" formatCode="0.000">
                  <c:v>0.57999999999999996</c:v>
                </c:pt>
                <c:pt idx="77" formatCode="0.000">
                  <c:v>0.59</c:v>
                </c:pt>
                <c:pt idx="78" formatCode="0.000">
                  <c:v>0.6</c:v>
                </c:pt>
                <c:pt idx="79" formatCode="0.000">
                  <c:v>0.61</c:v>
                </c:pt>
                <c:pt idx="80" formatCode="0.000">
                  <c:v>0.62</c:v>
                </c:pt>
                <c:pt idx="81" formatCode="0.000">
                  <c:v>0.63</c:v>
                </c:pt>
                <c:pt idx="82" formatCode="0.000">
                  <c:v>0.64</c:v>
                </c:pt>
                <c:pt idx="83" formatCode="0.000">
                  <c:v>0.65</c:v>
                </c:pt>
                <c:pt idx="84" formatCode="0.000">
                  <c:v>0.66</c:v>
                </c:pt>
                <c:pt idx="85" formatCode="0.000">
                  <c:v>0.67</c:v>
                </c:pt>
                <c:pt idx="86" formatCode="0.000">
                  <c:v>0.68</c:v>
                </c:pt>
                <c:pt idx="87" formatCode="0.000">
                  <c:v>0.69</c:v>
                </c:pt>
                <c:pt idx="88" formatCode="0.000">
                  <c:v>0.7</c:v>
                </c:pt>
                <c:pt idx="89" formatCode="0.000">
                  <c:v>0.71</c:v>
                </c:pt>
                <c:pt idx="90" formatCode="0.000">
                  <c:v>0.72</c:v>
                </c:pt>
                <c:pt idx="91" formatCode="0.000">
                  <c:v>0.73</c:v>
                </c:pt>
                <c:pt idx="92" formatCode="0.000">
                  <c:v>0.74</c:v>
                </c:pt>
                <c:pt idx="93" formatCode="0.000">
                  <c:v>0.75</c:v>
                </c:pt>
                <c:pt idx="94" formatCode="0.000">
                  <c:v>0.76</c:v>
                </c:pt>
                <c:pt idx="95" formatCode="0.000">
                  <c:v>0.77</c:v>
                </c:pt>
                <c:pt idx="96" formatCode="0.000">
                  <c:v>0.78</c:v>
                </c:pt>
                <c:pt idx="97" formatCode="0.000">
                  <c:v>0.79</c:v>
                </c:pt>
                <c:pt idx="98" formatCode="0.000">
                  <c:v>0.8</c:v>
                </c:pt>
                <c:pt idx="99" formatCode="0.000">
                  <c:v>0.81</c:v>
                </c:pt>
                <c:pt idx="100" formatCode="0.000">
                  <c:v>0.82</c:v>
                </c:pt>
                <c:pt idx="101" formatCode="0.000">
                  <c:v>0.83</c:v>
                </c:pt>
                <c:pt idx="102" formatCode="0.000">
                  <c:v>0.84</c:v>
                </c:pt>
                <c:pt idx="103" formatCode="0.000">
                  <c:v>0.85</c:v>
                </c:pt>
                <c:pt idx="104" formatCode="0.000">
                  <c:v>0.86</c:v>
                </c:pt>
                <c:pt idx="105" formatCode="0.000">
                  <c:v>0.87</c:v>
                </c:pt>
                <c:pt idx="106" formatCode="0.000">
                  <c:v>0.88</c:v>
                </c:pt>
                <c:pt idx="107" formatCode="0.000">
                  <c:v>0.89</c:v>
                </c:pt>
                <c:pt idx="108" formatCode="0.000">
                  <c:v>0.9</c:v>
                </c:pt>
                <c:pt idx="109" formatCode="0.000">
                  <c:v>0.91</c:v>
                </c:pt>
                <c:pt idx="110" formatCode="0.000">
                  <c:v>0.92</c:v>
                </c:pt>
                <c:pt idx="111" formatCode="0.000">
                  <c:v>0.93</c:v>
                </c:pt>
                <c:pt idx="112" formatCode="0.000">
                  <c:v>0.94</c:v>
                </c:pt>
                <c:pt idx="113" formatCode="0.000">
                  <c:v>0.95</c:v>
                </c:pt>
                <c:pt idx="114" formatCode="0.000">
                  <c:v>0.96</c:v>
                </c:pt>
                <c:pt idx="115" formatCode="0.000">
                  <c:v>0.97</c:v>
                </c:pt>
                <c:pt idx="116" formatCode="0.000">
                  <c:v>0.98</c:v>
                </c:pt>
                <c:pt idx="117" formatCode="0.000">
                  <c:v>0.99</c:v>
                </c:pt>
                <c:pt idx="118" formatCode="0.000">
                  <c:v>0.995</c:v>
                </c:pt>
              </c:numCache>
            </c:numRef>
          </c:yVal>
          <c:smooth val="1"/>
          <c:extLst>
            <c:ext xmlns:c16="http://schemas.microsoft.com/office/drawing/2014/chart" uri="{C3380CC4-5D6E-409C-BE32-E72D297353CC}">
              <c16:uniqueId val="{00000000-0AE0-4B16-8519-89E98858FE66}"/>
            </c:ext>
          </c:extLst>
        </c:ser>
        <c:dLbls>
          <c:showLegendKey val="0"/>
          <c:showVal val="0"/>
          <c:showCatName val="0"/>
          <c:showSerName val="0"/>
          <c:showPercent val="0"/>
          <c:showBubbleSize val="0"/>
        </c:dLbls>
        <c:axId val="512626879"/>
        <c:axId val="512633119"/>
      </c:scatterChart>
      <c:valAx>
        <c:axId val="512626879"/>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2633119"/>
        <c:crosses val="autoZero"/>
        <c:crossBetween val="midCat"/>
      </c:valAx>
      <c:valAx>
        <c:axId val="512633119"/>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2626879"/>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Exponential!$C$30</c:f>
              <c:strCache>
                <c:ptCount val="1"/>
                <c:pt idx="0">
                  <c:v>PDF of Exponential Distribution (with rate=0.1)</c:v>
                </c:pt>
              </c:strCache>
            </c:strRef>
          </c:tx>
          <c:spPr>
            <a:ln w="28575" cap="rnd">
              <a:solidFill>
                <a:schemeClr val="accent1"/>
              </a:solidFill>
              <a:round/>
            </a:ln>
            <a:effectLst/>
          </c:spPr>
          <c:marker>
            <c:symbol val="none"/>
          </c:marker>
          <c:xVal>
            <c:numRef>
              <c:f>Exponential!x_axis_values</c:f>
              <c:numCache>
                <c:formatCode>General</c:formatCode>
                <c:ptCount val="116"/>
                <c:pt idx="0">
                  <c:v>0</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2.1</c:v>
                </c:pt>
                <c:pt idx="22">
                  <c:v>2.2000000000000002</c:v>
                </c:pt>
                <c:pt idx="23">
                  <c:v>2.2999999999999998</c:v>
                </c:pt>
                <c:pt idx="24">
                  <c:v>2.4</c:v>
                </c:pt>
                <c:pt idx="25">
                  <c:v>2.5</c:v>
                </c:pt>
                <c:pt idx="26">
                  <c:v>2.6</c:v>
                </c:pt>
                <c:pt idx="27">
                  <c:v>2.7</c:v>
                </c:pt>
                <c:pt idx="28">
                  <c:v>2.8</c:v>
                </c:pt>
                <c:pt idx="29">
                  <c:v>2.9</c:v>
                </c:pt>
                <c:pt idx="30">
                  <c:v>3</c:v>
                </c:pt>
                <c:pt idx="31">
                  <c:v>3.1</c:v>
                </c:pt>
                <c:pt idx="32">
                  <c:v>3.2</c:v>
                </c:pt>
                <c:pt idx="33">
                  <c:v>3.3</c:v>
                </c:pt>
                <c:pt idx="34">
                  <c:v>3.4</c:v>
                </c:pt>
                <c:pt idx="35">
                  <c:v>3.5</c:v>
                </c:pt>
                <c:pt idx="36">
                  <c:v>3.6</c:v>
                </c:pt>
                <c:pt idx="37">
                  <c:v>3.7</c:v>
                </c:pt>
                <c:pt idx="38">
                  <c:v>3.8</c:v>
                </c:pt>
                <c:pt idx="39">
                  <c:v>3.9</c:v>
                </c:pt>
                <c:pt idx="40">
                  <c:v>4</c:v>
                </c:pt>
                <c:pt idx="41">
                  <c:v>4.0999999999999996</c:v>
                </c:pt>
                <c:pt idx="42">
                  <c:v>4.1999999999999904</c:v>
                </c:pt>
                <c:pt idx="43">
                  <c:v>4.2999999999999901</c:v>
                </c:pt>
                <c:pt idx="44">
                  <c:v>4.3999999999999897</c:v>
                </c:pt>
                <c:pt idx="45">
                  <c:v>4.4999999999999902</c:v>
                </c:pt>
                <c:pt idx="46">
                  <c:v>4.5999999999999899</c:v>
                </c:pt>
                <c:pt idx="47">
                  <c:v>4.6999999999999904</c:v>
                </c:pt>
                <c:pt idx="48">
                  <c:v>4.7999999999999901</c:v>
                </c:pt>
                <c:pt idx="49">
                  <c:v>4.8999999999999897</c:v>
                </c:pt>
                <c:pt idx="50">
                  <c:v>5</c:v>
                </c:pt>
                <c:pt idx="51">
                  <c:v>6</c:v>
                </c:pt>
                <c:pt idx="52">
                  <c:v>7</c:v>
                </c:pt>
                <c:pt idx="53">
                  <c:v>8</c:v>
                </c:pt>
                <c:pt idx="54">
                  <c:v>9</c:v>
                </c:pt>
                <c:pt idx="55">
                  <c:v>10</c:v>
                </c:pt>
                <c:pt idx="56">
                  <c:v>11</c:v>
                </c:pt>
                <c:pt idx="57">
                  <c:v>12</c:v>
                </c:pt>
                <c:pt idx="58">
                  <c:v>13</c:v>
                </c:pt>
                <c:pt idx="59">
                  <c:v>14</c:v>
                </c:pt>
                <c:pt idx="60">
                  <c:v>15</c:v>
                </c:pt>
                <c:pt idx="61">
                  <c:v>16</c:v>
                </c:pt>
                <c:pt idx="62">
                  <c:v>17</c:v>
                </c:pt>
                <c:pt idx="63">
                  <c:v>18</c:v>
                </c:pt>
                <c:pt idx="64">
                  <c:v>19</c:v>
                </c:pt>
                <c:pt idx="65">
                  <c:v>20</c:v>
                </c:pt>
                <c:pt idx="66">
                  <c:v>21</c:v>
                </c:pt>
                <c:pt idx="67">
                  <c:v>22</c:v>
                </c:pt>
                <c:pt idx="68">
                  <c:v>23</c:v>
                </c:pt>
                <c:pt idx="69">
                  <c:v>24</c:v>
                </c:pt>
                <c:pt idx="70">
                  <c:v>25</c:v>
                </c:pt>
                <c:pt idx="71">
                  <c:v>26</c:v>
                </c:pt>
                <c:pt idx="72">
                  <c:v>27</c:v>
                </c:pt>
                <c:pt idx="73">
                  <c:v>28</c:v>
                </c:pt>
                <c:pt idx="74">
                  <c:v>29</c:v>
                </c:pt>
                <c:pt idx="75">
                  <c:v>30</c:v>
                </c:pt>
                <c:pt idx="76">
                  <c:v>31</c:v>
                </c:pt>
                <c:pt idx="77">
                  <c:v>32</c:v>
                </c:pt>
                <c:pt idx="78">
                  <c:v>33</c:v>
                </c:pt>
                <c:pt idx="79">
                  <c:v>34</c:v>
                </c:pt>
                <c:pt idx="80">
                  <c:v>35</c:v>
                </c:pt>
                <c:pt idx="81">
                  <c:v>36</c:v>
                </c:pt>
                <c:pt idx="82">
                  <c:v>37</c:v>
                </c:pt>
                <c:pt idx="83">
                  <c:v>38</c:v>
                </c:pt>
                <c:pt idx="84">
                  <c:v>39</c:v>
                </c:pt>
                <c:pt idx="85">
                  <c:v>40</c:v>
                </c:pt>
                <c:pt idx="86">
                  <c:v>41</c:v>
                </c:pt>
                <c:pt idx="87">
                  <c:v>42</c:v>
                </c:pt>
                <c:pt idx="88">
                  <c:v>43</c:v>
                </c:pt>
                <c:pt idx="89">
                  <c:v>44</c:v>
                </c:pt>
                <c:pt idx="90">
                  <c:v>45</c:v>
                </c:pt>
                <c:pt idx="91">
                  <c:v>46</c:v>
                </c:pt>
                <c:pt idx="92">
                  <c:v>47</c:v>
                </c:pt>
                <c:pt idx="93">
                  <c:v>48</c:v>
                </c:pt>
                <c:pt idx="94">
                  <c:v>49</c:v>
                </c:pt>
                <c:pt idx="95">
                  <c:v>50</c:v>
                </c:pt>
                <c:pt idx="96">
                  <c:v>51</c:v>
                </c:pt>
                <c:pt idx="97">
                  <c:v>52</c:v>
                </c:pt>
                <c:pt idx="98">
                  <c:v>53</c:v>
                </c:pt>
                <c:pt idx="99">
                  <c:v>54</c:v>
                </c:pt>
                <c:pt idx="100">
                  <c:v>55</c:v>
                </c:pt>
                <c:pt idx="101">
                  <c:v>56</c:v>
                </c:pt>
                <c:pt idx="102">
                  <c:v>57</c:v>
                </c:pt>
                <c:pt idx="103">
                  <c:v>58</c:v>
                </c:pt>
                <c:pt idx="104">
                  <c:v>59</c:v>
                </c:pt>
                <c:pt idx="105">
                  <c:v>60</c:v>
                </c:pt>
                <c:pt idx="106">
                  <c:v>61</c:v>
                </c:pt>
                <c:pt idx="107">
                  <c:v>62</c:v>
                </c:pt>
                <c:pt idx="108">
                  <c:v>63</c:v>
                </c:pt>
                <c:pt idx="109">
                  <c:v>64</c:v>
                </c:pt>
                <c:pt idx="110">
                  <c:v>65</c:v>
                </c:pt>
                <c:pt idx="111">
                  <c:v>66</c:v>
                </c:pt>
                <c:pt idx="112">
                  <c:v>67</c:v>
                </c:pt>
                <c:pt idx="113">
                  <c:v>68</c:v>
                </c:pt>
                <c:pt idx="114">
                  <c:v>69</c:v>
                </c:pt>
                <c:pt idx="115">
                  <c:v>70</c:v>
                </c:pt>
              </c:numCache>
            </c:numRef>
          </c:xVal>
          <c:yVal>
            <c:numRef>
              <c:f>Exponential!PDF_exp</c:f>
              <c:numCache>
                <c:formatCode>General</c:formatCode>
                <c:ptCount val="116"/>
                <c:pt idx="0">
                  <c:v>0.1</c:v>
                </c:pt>
                <c:pt idx="1">
                  <c:v>9.9004983374916811E-2</c:v>
                </c:pt>
                <c:pt idx="2">
                  <c:v>9.8019867330675525E-2</c:v>
                </c:pt>
                <c:pt idx="3">
                  <c:v>9.7044553354850821E-2</c:v>
                </c:pt>
                <c:pt idx="4">
                  <c:v>9.607894391523232E-2</c:v>
                </c:pt>
                <c:pt idx="5">
                  <c:v>9.5122942450071413E-2</c:v>
                </c:pt>
                <c:pt idx="6">
                  <c:v>9.417645335842488E-2</c:v>
                </c:pt>
                <c:pt idx="7">
                  <c:v>9.3239381990594838E-2</c:v>
                </c:pt>
                <c:pt idx="8">
                  <c:v>9.2311634638663584E-2</c:v>
                </c:pt>
                <c:pt idx="9">
                  <c:v>9.1393118527122827E-2</c:v>
                </c:pt>
                <c:pt idx="10">
                  <c:v>9.048374180359596E-2</c:v>
                </c:pt>
                <c:pt idx="11">
                  <c:v>8.9583413529652822E-2</c:v>
                </c:pt>
                <c:pt idx="12">
                  <c:v>8.8692043671715751E-2</c:v>
                </c:pt>
                <c:pt idx="13">
                  <c:v>8.780954309205613E-2</c:v>
                </c:pt>
                <c:pt idx="14">
                  <c:v>8.6935823539880594E-2</c:v>
                </c:pt>
                <c:pt idx="15">
                  <c:v>8.6070797642505789E-2</c:v>
                </c:pt>
                <c:pt idx="16">
                  <c:v>8.5214378896621146E-2</c:v>
                </c:pt>
                <c:pt idx="17">
                  <c:v>8.4366481659638379E-2</c:v>
                </c:pt>
                <c:pt idx="18">
                  <c:v>8.35270211411272E-2</c:v>
                </c:pt>
                <c:pt idx="19">
                  <c:v>8.269591339433624E-2</c:v>
                </c:pt>
                <c:pt idx="20">
                  <c:v>8.1873075307798193E-2</c:v>
                </c:pt>
                <c:pt idx="21">
                  <c:v>8.1058424597018716E-2</c:v>
                </c:pt>
                <c:pt idx="22">
                  <c:v>8.0251879796247858E-2</c:v>
                </c:pt>
                <c:pt idx="23">
                  <c:v>7.9453360250333407E-2</c:v>
                </c:pt>
                <c:pt idx="24">
                  <c:v>7.866278610665535E-2</c:v>
                </c:pt>
                <c:pt idx="25">
                  <c:v>7.7880078307140499E-2</c:v>
                </c:pt>
                <c:pt idx="26">
                  <c:v>7.7105158580356631E-2</c:v>
                </c:pt>
                <c:pt idx="27">
                  <c:v>7.6337949433685326E-2</c:v>
                </c:pt>
                <c:pt idx="28">
                  <c:v>7.5578374145572558E-2</c:v>
                </c:pt>
                <c:pt idx="29">
                  <c:v>7.4826356757856524E-2</c:v>
                </c:pt>
                <c:pt idx="30">
                  <c:v>7.4081822068171793E-2</c:v>
                </c:pt>
                <c:pt idx="31">
                  <c:v>7.3344695622428929E-2</c:v>
                </c:pt>
                <c:pt idx="32">
                  <c:v>7.2614903707369088E-2</c:v>
                </c:pt>
                <c:pt idx="33">
                  <c:v>7.1892373343192623E-2</c:v>
                </c:pt>
                <c:pt idx="34">
                  <c:v>7.1177032276260974E-2</c:v>
                </c:pt>
                <c:pt idx="35">
                  <c:v>7.0468808971871341E-2</c:v>
                </c:pt>
                <c:pt idx="36">
                  <c:v>6.97676326071031E-2</c:v>
                </c:pt>
                <c:pt idx="37">
                  <c:v>6.9073433063735465E-2</c:v>
                </c:pt>
                <c:pt idx="38">
                  <c:v>6.8386140921235586E-2</c:v>
                </c:pt>
                <c:pt idx="39">
                  <c:v>6.7705687449816462E-2</c:v>
                </c:pt>
                <c:pt idx="40">
                  <c:v>6.7032004603563941E-2</c:v>
                </c:pt>
                <c:pt idx="41">
                  <c:v>6.6365025013631937E-2</c:v>
                </c:pt>
                <c:pt idx="42">
                  <c:v>6.5704681981505739E-2</c:v>
                </c:pt>
                <c:pt idx="43">
                  <c:v>6.5050909472331719E-2</c:v>
                </c:pt>
                <c:pt idx="44">
                  <c:v>6.4403642108314202E-2</c:v>
                </c:pt>
                <c:pt idx="45">
                  <c:v>6.3762815162177397E-2</c:v>
                </c:pt>
                <c:pt idx="46">
                  <c:v>6.3128364550692664E-2</c:v>
                </c:pt>
                <c:pt idx="47">
                  <c:v>6.2500226828270139E-2</c:v>
                </c:pt>
                <c:pt idx="48">
                  <c:v>6.1878339180614153E-2</c:v>
                </c:pt>
                <c:pt idx="49">
                  <c:v>6.1262639418441671E-2</c:v>
                </c:pt>
                <c:pt idx="50">
                  <c:v>6.0653065971263347E-2</c:v>
                </c:pt>
                <c:pt idx="51">
                  <c:v>5.4881163609402643E-2</c:v>
                </c:pt>
                <c:pt idx="52">
                  <c:v>4.9658530379140947E-2</c:v>
                </c:pt>
                <c:pt idx="53">
                  <c:v>4.4932896411722156E-2</c:v>
                </c:pt>
                <c:pt idx="54">
                  <c:v>4.0656965974059912E-2</c:v>
                </c:pt>
                <c:pt idx="55">
                  <c:v>3.6787944117144235E-2</c:v>
                </c:pt>
                <c:pt idx="56">
                  <c:v>3.3287108369807958E-2</c:v>
                </c:pt>
                <c:pt idx="57">
                  <c:v>3.0119421191220203E-2</c:v>
                </c:pt>
                <c:pt idx="58">
                  <c:v>2.7253179303401261E-2</c:v>
                </c:pt>
                <c:pt idx="59">
                  <c:v>2.4659696394160643E-2</c:v>
                </c:pt>
                <c:pt idx="60">
                  <c:v>2.2313016014842982E-2</c:v>
                </c:pt>
                <c:pt idx="61">
                  <c:v>2.0189651799465538E-2</c:v>
                </c:pt>
                <c:pt idx="62">
                  <c:v>1.8268352405273462E-2</c:v>
                </c:pt>
                <c:pt idx="63">
                  <c:v>1.6529888822158653E-2</c:v>
                </c:pt>
                <c:pt idx="64">
                  <c:v>1.4956861922263504E-2</c:v>
                </c:pt>
                <c:pt idx="65">
                  <c:v>1.3533528323661271E-2</c:v>
                </c:pt>
                <c:pt idx="66">
                  <c:v>1.2245642825298192E-2</c:v>
                </c:pt>
                <c:pt idx="67">
                  <c:v>1.1080315836233388E-2</c:v>
                </c:pt>
                <c:pt idx="68">
                  <c:v>1.0025884372280372E-2</c:v>
                </c:pt>
                <c:pt idx="69">
                  <c:v>9.0717953289412481E-3</c:v>
                </c:pt>
                <c:pt idx="70">
                  <c:v>8.208499862389881E-3</c:v>
                </c:pt>
                <c:pt idx="71">
                  <c:v>7.4273578214333882E-3</c:v>
                </c:pt>
                <c:pt idx="72">
                  <c:v>6.7205512739749763E-3</c:v>
                </c:pt>
                <c:pt idx="73">
                  <c:v>6.0810062625217959E-3</c:v>
                </c:pt>
                <c:pt idx="74">
                  <c:v>5.502322005640721E-3</c:v>
                </c:pt>
                <c:pt idx="75">
                  <c:v>4.9787068367863948E-3</c:v>
                </c:pt>
                <c:pt idx="76">
                  <c:v>4.5049202393557799E-3</c:v>
                </c:pt>
                <c:pt idx="77">
                  <c:v>4.0762203978366215E-3</c:v>
                </c:pt>
                <c:pt idx="78">
                  <c:v>3.6883167401239995E-3</c:v>
                </c:pt>
                <c:pt idx="79">
                  <c:v>3.3373269960326069E-3</c:v>
                </c:pt>
                <c:pt idx="80">
                  <c:v>3.0197383422318502E-3</c:v>
                </c:pt>
                <c:pt idx="81">
                  <c:v>2.7323722447292562E-3</c:v>
                </c:pt>
                <c:pt idx="82">
                  <c:v>2.4723526470339392E-3</c:v>
                </c:pt>
                <c:pt idx="83">
                  <c:v>2.2370771856165591E-3</c:v>
                </c:pt>
                <c:pt idx="84">
                  <c:v>2.0241911445804382E-3</c:v>
                </c:pt>
                <c:pt idx="85">
                  <c:v>1.831563888873418E-3</c:v>
                </c:pt>
                <c:pt idx="86">
                  <c:v>1.6572675401761239E-3</c:v>
                </c:pt>
                <c:pt idx="87">
                  <c:v>1.4995576820477704E-3</c:v>
                </c:pt>
                <c:pt idx="88">
                  <c:v>1.3568559012200935E-3</c:v>
                </c:pt>
                <c:pt idx="89">
                  <c:v>1.2277339903068436E-3</c:v>
                </c:pt>
                <c:pt idx="90">
                  <c:v>1.1108996538242307E-3</c:v>
                </c:pt>
                <c:pt idx="91">
                  <c:v>1.0051835744633575E-3</c:v>
                </c:pt>
                <c:pt idx="92">
                  <c:v>9.095277101695816E-4</c:v>
                </c:pt>
                <c:pt idx="93">
                  <c:v>8.2297470490200241E-4</c:v>
                </c:pt>
                <c:pt idx="94">
                  <c:v>7.4465830709243388E-4</c:v>
                </c:pt>
                <c:pt idx="95">
                  <c:v>6.7379469990854672E-4</c:v>
                </c:pt>
                <c:pt idx="96">
                  <c:v>6.0967465655156327E-4</c:v>
                </c:pt>
                <c:pt idx="97">
                  <c:v>5.5165644207607722E-4</c:v>
                </c:pt>
                <c:pt idx="98">
                  <c:v>4.9915939069102131E-4</c:v>
                </c:pt>
                <c:pt idx="99">
                  <c:v>4.5165809426126662E-4</c:v>
                </c:pt>
                <c:pt idx="100">
                  <c:v>4.0867714384640666E-4</c:v>
                </c:pt>
                <c:pt idx="101">
                  <c:v>3.6978637164829291E-4</c:v>
                </c:pt>
                <c:pt idx="102">
                  <c:v>3.3459654574712722E-4</c:v>
                </c:pt>
                <c:pt idx="103">
                  <c:v>3.0275547453758131E-4</c:v>
                </c:pt>
                <c:pt idx="104">
                  <c:v>2.7394448187683686E-4</c:v>
                </c:pt>
                <c:pt idx="105">
                  <c:v>2.4787521766663585E-4</c:v>
                </c:pt>
                <c:pt idx="106">
                  <c:v>2.2428677194858012E-4</c:v>
                </c:pt>
                <c:pt idx="107">
                  <c:v>2.0294306362957342E-4</c:v>
                </c:pt>
                <c:pt idx="108">
                  <c:v>1.8363047770289057E-4</c:v>
                </c:pt>
                <c:pt idx="109">
                  <c:v>1.661557273173934E-4</c:v>
                </c:pt>
                <c:pt idx="110">
                  <c:v>1.5034391929775724E-4</c:v>
                </c:pt>
                <c:pt idx="111">
                  <c:v>1.3603680375478928E-4</c:v>
                </c:pt>
                <c:pt idx="112">
                  <c:v>1.2309119026734811E-4</c:v>
                </c:pt>
                <c:pt idx="113">
                  <c:v>1.1137751478448025E-4</c:v>
                </c:pt>
                <c:pt idx="114">
                  <c:v>1.0077854290485106E-4</c:v>
                </c:pt>
                <c:pt idx="115">
                  <c:v>9.1188196555451624E-5</c:v>
                </c:pt>
              </c:numCache>
            </c:numRef>
          </c:yVal>
          <c:smooth val="1"/>
          <c:extLst>
            <c:ext xmlns:c16="http://schemas.microsoft.com/office/drawing/2014/chart" uri="{C3380CC4-5D6E-409C-BE32-E72D297353CC}">
              <c16:uniqueId val="{00000003-6D65-4AA0-B081-B0BDA59DF3DE}"/>
            </c:ext>
          </c:extLst>
        </c:ser>
        <c:dLbls>
          <c:showLegendKey val="0"/>
          <c:showVal val="0"/>
          <c:showCatName val="0"/>
          <c:showSerName val="0"/>
          <c:showPercent val="0"/>
          <c:showBubbleSize val="0"/>
        </c:dLbls>
        <c:axId val="666485472"/>
        <c:axId val="666494328"/>
      </c:scatterChart>
      <c:valAx>
        <c:axId val="666485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494328"/>
        <c:crosses val="autoZero"/>
        <c:crossBetween val="midCat"/>
      </c:valAx>
      <c:valAx>
        <c:axId val="6664943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4854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Exponential!$C$31</c:f>
              <c:strCache>
                <c:ptCount val="1"/>
                <c:pt idx="0">
                  <c:v>CDF of Exponential Distribution (with rate=0.1)</c:v>
                </c:pt>
              </c:strCache>
            </c:strRef>
          </c:tx>
          <c:spPr>
            <a:ln w="28575" cap="rnd">
              <a:solidFill>
                <a:schemeClr val="tx1">
                  <a:lumMod val="65000"/>
                  <a:lumOff val="35000"/>
                </a:schemeClr>
              </a:solidFill>
              <a:round/>
            </a:ln>
            <a:effectLst/>
          </c:spPr>
          <c:marker>
            <c:symbol val="none"/>
          </c:marker>
          <c:xVal>
            <c:numRef>
              <c:f>Exponential!x_axis_values</c:f>
              <c:numCache>
                <c:formatCode>General</c:formatCode>
                <c:ptCount val="116"/>
                <c:pt idx="0">
                  <c:v>0</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2.1</c:v>
                </c:pt>
                <c:pt idx="22">
                  <c:v>2.2000000000000002</c:v>
                </c:pt>
                <c:pt idx="23">
                  <c:v>2.2999999999999998</c:v>
                </c:pt>
                <c:pt idx="24">
                  <c:v>2.4</c:v>
                </c:pt>
                <c:pt idx="25">
                  <c:v>2.5</c:v>
                </c:pt>
                <c:pt idx="26">
                  <c:v>2.6</c:v>
                </c:pt>
                <c:pt idx="27">
                  <c:v>2.7</c:v>
                </c:pt>
                <c:pt idx="28">
                  <c:v>2.8</c:v>
                </c:pt>
                <c:pt idx="29">
                  <c:v>2.9</c:v>
                </c:pt>
                <c:pt idx="30">
                  <c:v>3</c:v>
                </c:pt>
                <c:pt idx="31">
                  <c:v>3.1</c:v>
                </c:pt>
                <c:pt idx="32">
                  <c:v>3.2</c:v>
                </c:pt>
                <c:pt idx="33">
                  <c:v>3.3</c:v>
                </c:pt>
                <c:pt idx="34">
                  <c:v>3.4</c:v>
                </c:pt>
                <c:pt idx="35">
                  <c:v>3.5</c:v>
                </c:pt>
                <c:pt idx="36">
                  <c:v>3.6</c:v>
                </c:pt>
                <c:pt idx="37">
                  <c:v>3.7</c:v>
                </c:pt>
                <c:pt idx="38">
                  <c:v>3.8</c:v>
                </c:pt>
                <c:pt idx="39">
                  <c:v>3.9</c:v>
                </c:pt>
                <c:pt idx="40">
                  <c:v>4</c:v>
                </c:pt>
                <c:pt idx="41">
                  <c:v>4.0999999999999996</c:v>
                </c:pt>
                <c:pt idx="42">
                  <c:v>4.1999999999999904</c:v>
                </c:pt>
                <c:pt idx="43">
                  <c:v>4.2999999999999901</c:v>
                </c:pt>
                <c:pt idx="44">
                  <c:v>4.3999999999999897</c:v>
                </c:pt>
                <c:pt idx="45">
                  <c:v>4.4999999999999902</c:v>
                </c:pt>
                <c:pt idx="46">
                  <c:v>4.5999999999999899</c:v>
                </c:pt>
                <c:pt idx="47">
                  <c:v>4.6999999999999904</c:v>
                </c:pt>
                <c:pt idx="48">
                  <c:v>4.7999999999999901</c:v>
                </c:pt>
                <c:pt idx="49">
                  <c:v>4.8999999999999897</c:v>
                </c:pt>
                <c:pt idx="50">
                  <c:v>5</c:v>
                </c:pt>
                <c:pt idx="51">
                  <c:v>6</c:v>
                </c:pt>
                <c:pt idx="52">
                  <c:v>7</c:v>
                </c:pt>
                <c:pt idx="53">
                  <c:v>8</c:v>
                </c:pt>
                <c:pt idx="54">
                  <c:v>9</c:v>
                </c:pt>
                <c:pt idx="55">
                  <c:v>10</c:v>
                </c:pt>
                <c:pt idx="56">
                  <c:v>11</c:v>
                </c:pt>
                <c:pt idx="57">
                  <c:v>12</c:v>
                </c:pt>
                <c:pt idx="58">
                  <c:v>13</c:v>
                </c:pt>
                <c:pt idx="59">
                  <c:v>14</c:v>
                </c:pt>
                <c:pt idx="60">
                  <c:v>15</c:v>
                </c:pt>
                <c:pt idx="61">
                  <c:v>16</c:v>
                </c:pt>
                <c:pt idx="62">
                  <c:v>17</c:v>
                </c:pt>
                <c:pt idx="63">
                  <c:v>18</c:v>
                </c:pt>
                <c:pt idx="64">
                  <c:v>19</c:v>
                </c:pt>
                <c:pt idx="65">
                  <c:v>20</c:v>
                </c:pt>
                <c:pt idx="66">
                  <c:v>21</c:v>
                </c:pt>
                <c:pt idx="67">
                  <c:v>22</c:v>
                </c:pt>
                <c:pt idx="68">
                  <c:v>23</c:v>
                </c:pt>
                <c:pt idx="69">
                  <c:v>24</c:v>
                </c:pt>
                <c:pt idx="70">
                  <c:v>25</c:v>
                </c:pt>
                <c:pt idx="71">
                  <c:v>26</c:v>
                </c:pt>
                <c:pt idx="72">
                  <c:v>27</c:v>
                </c:pt>
                <c:pt idx="73">
                  <c:v>28</c:v>
                </c:pt>
                <c:pt idx="74">
                  <c:v>29</c:v>
                </c:pt>
                <c:pt idx="75">
                  <c:v>30</c:v>
                </c:pt>
                <c:pt idx="76">
                  <c:v>31</c:v>
                </c:pt>
                <c:pt idx="77">
                  <c:v>32</c:v>
                </c:pt>
                <c:pt idx="78">
                  <c:v>33</c:v>
                </c:pt>
                <c:pt idx="79">
                  <c:v>34</c:v>
                </c:pt>
                <c:pt idx="80">
                  <c:v>35</c:v>
                </c:pt>
                <c:pt idx="81">
                  <c:v>36</c:v>
                </c:pt>
                <c:pt idx="82">
                  <c:v>37</c:v>
                </c:pt>
                <c:pt idx="83">
                  <c:v>38</c:v>
                </c:pt>
                <c:pt idx="84">
                  <c:v>39</c:v>
                </c:pt>
                <c:pt idx="85">
                  <c:v>40</c:v>
                </c:pt>
                <c:pt idx="86">
                  <c:v>41</c:v>
                </c:pt>
                <c:pt idx="87">
                  <c:v>42</c:v>
                </c:pt>
                <c:pt idx="88">
                  <c:v>43</c:v>
                </c:pt>
                <c:pt idx="89">
                  <c:v>44</c:v>
                </c:pt>
                <c:pt idx="90">
                  <c:v>45</c:v>
                </c:pt>
                <c:pt idx="91">
                  <c:v>46</c:v>
                </c:pt>
                <c:pt idx="92">
                  <c:v>47</c:v>
                </c:pt>
                <c:pt idx="93">
                  <c:v>48</c:v>
                </c:pt>
                <c:pt idx="94">
                  <c:v>49</c:v>
                </c:pt>
                <c:pt idx="95">
                  <c:v>50</c:v>
                </c:pt>
                <c:pt idx="96">
                  <c:v>51</c:v>
                </c:pt>
                <c:pt idx="97">
                  <c:v>52</c:v>
                </c:pt>
                <c:pt idx="98">
                  <c:v>53</c:v>
                </c:pt>
                <c:pt idx="99">
                  <c:v>54</c:v>
                </c:pt>
                <c:pt idx="100">
                  <c:v>55</c:v>
                </c:pt>
                <c:pt idx="101">
                  <c:v>56</c:v>
                </c:pt>
                <c:pt idx="102">
                  <c:v>57</c:v>
                </c:pt>
                <c:pt idx="103">
                  <c:v>58</c:v>
                </c:pt>
                <c:pt idx="104">
                  <c:v>59</c:v>
                </c:pt>
                <c:pt idx="105">
                  <c:v>60</c:v>
                </c:pt>
                <c:pt idx="106">
                  <c:v>61</c:v>
                </c:pt>
                <c:pt idx="107">
                  <c:v>62</c:v>
                </c:pt>
                <c:pt idx="108">
                  <c:v>63</c:v>
                </c:pt>
                <c:pt idx="109">
                  <c:v>64</c:v>
                </c:pt>
                <c:pt idx="110">
                  <c:v>65</c:v>
                </c:pt>
                <c:pt idx="111">
                  <c:v>66</c:v>
                </c:pt>
                <c:pt idx="112">
                  <c:v>67</c:v>
                </c:pt>
                <c:pt idx="113">
                  <c:v>68</c:v>
                </c:pt>
                <c:pt idx="114">
                  <c:v>69</c:v>
                </c:pt>
                <c:pt idx="115">
                  <c:v>70</c:v>
                </c:pt>
              </c:numCache>
            </c:numRef>
          </c:xVal>
          <c:yVal>
            <c:numRef>
              <c:f>Exponential!CDF_exp</c:f>
              <c:numCache>
                <c:formatCode>General</c:formatCode>
                <c:ptCount val="116"/>
                <c:pt idx="0">
                  <c:v>0</c:v>
                </c:pt>
                <c:pt idx="1">
                  <c:v>9.9501662508319488E-3</c:v>
                </c:pt>
                <c:pt idx="2">
                  <c:v>1.9801326693244702E-2</c:v>
                </c:pt>
                <c:pt idx="3">
                  <c:v>2.9554466451491821E-2</c:v>
                </c:pt>
                <c:pt idx="4">
                  <c:v>3.9210560847676795E-2</c:v>
                </c:pt>
                <c:pt idx="5">
                  <c:v>4.8770575499285991E-2</c:v>
                </c:pt>
                <c:pt idx="6">
                  <c:v>5.8235466415751287E-2</c:v>
                </c:pt>
                <c:pt idx="7">
                  <c:v>6.7606180094051768E-2</c:v>
                </c:pt>
                <c:pt idx="8">
                  <c:v>7.6883653613364231E-2</c:v>
                </c:pt>
                <c:pt idx="9">
                  <c:v>8.6068814728771828E-2</c:v>
                </c:pt>
                <c:pt idx="10">
                  <c:v>9.5162581964040427E-2</c:v>
                </c:pt>
                <c:pt idx="11">
                  <c:v>0.10416586470347176</c:v>
                </c:pt>
                <c:pt idx="12">
                  <c:v>0.11307956328284248</c:v>
                </c:pt>
                <c:pt idx="13">
                  <c:v>0.12190456907943867</c:v>
                </c:pt>
                <c:pt idx="14">
                  <c:v>0.13064176460119417</c:v>
                </c:pt>
                <c:pt idx="15">
                  <c:v>0.13929202357494222</c:v>
                </c:pt>
                <c:pt idx="16">
                  <c:v>0.14785621103378868</c:v>
                </c:pt>
                <c:pt idx="17">
                  <c:v>0.15633518340361632</c:v>
                </c:pt>
                <c:pt idx="18">
                  <c:v>0.164729788588728</c:v>
                </c:pt>
                <c:pt idx="19">
                  <c:v>0.17304086605663768</c:v>
                </c:pt>
                <c:pt idx="20">
                  <c:v>0.18126924692201815</c:v>
                </c:pt>
                <c:pt idx="21">
                  <c:v>0.18941575402981292</c:v>
                </c:pt>
                <c:pt idx="22">
                  <c:v>0.19748120203752154</c:v>
                </c:pt>
                <c:pt idx="23">
                  <c:v>0.20546639749666598</c:v>
                </c:pt>
                <c:pt idx="24">
                  <c:v>0.21337213893344659</c:v>
                </c:pt>
                <c:pt idx="25">
                  <c:v>0.22119921692859512</c:v>
                </c:pt>
                <c:pt idx="26">
                  <c:v>0.22894841419643369</c:v>
                </c:pt>
                <c:pt idx="27">
                  <c:v>0.23662050566314682</c:v>
                </c:pt>
                <c:pt idx="28">
                  <c:v>0.24421625854427448</c:v>
                </c:pt>
                <c:pt idx="29">
                  <c:v>0.25173643242143479</c:v>
                </c:pt>
                <c:pt idx="30">
                  <c:v>0.25918177931828218</c:v>
                </c:pt>
                <c:pt idx="31">
                  <c:v>0.26655304377571076</c:v>
                </c:pt>
                <c:pt idx="32">
                  <c:v>0.27385096292630912</c:v>
                </c:pt>
                <c:pt idx="33">
                  <c:v>0.28107626656807383</c:v>
                </c:pt>
                <c:pt idx="34">
                  <c:v>0.28822967723739029</c:v>
                </c:pt>
                <c:pt idx="35">
                  <c:v>0.29531191028128662</c:v>
                </c:pt>
                <c:pt idx="36">
                  <c:v>0.30232367392896897</c:v>
                </c:pt>
                <c:pt idx="37">
                  <c:v>0.30926566936264538</c:v>
                </c:pt>
                <c:pt idx="38">
                  <c:v>0.31613859078764411</c:v>
                </c:pt>
                <c:pt idx="39">
                  <c:v>0.32294312550183535</c:v>
                </c:pt>
                <c:pt idx="40">
                  <c:v>0.32967995396436073</c:v>
                </c:pt>
                <c:pt idx="41">
                  <c:v>0.3363497498636806</c:v>
                </c:pt>
                <c:pt idx="42">
                  <c:v>0.34295318018494259</c:v>
                </c:pt>
                <c:pt idx="43">
                  <c:v>0.34949090527668281</c:v>
                </c:pt>
                <c:pt idx="44">
                  <c:v>0.35596357891685798</c:v>
                </c:pt>
                <c:pt idx="45">
                  <c:v>0.36237184837822611</c:v>
                </c:pt>
                <c:pt idx="46">
                  <c:v>0.36871635449307344</c:v>
                </c:pt>
                <c:pt idx="47">
                  <c:v>0.37499773171729861</c:v>
                </c:pt>
                <c:pt idx="48">
                  <c:v>0.38121660819385861</c:v>
                </c:pt>
                <c:pt idx="49">
                  <c:v>0.38737360581558328</c:v>
                </c:pt>
                <c:pt idx="50">
                  <c:v>0.39346934028736658</c:v>
                </c:pt>
                <c:pt idx="51">
                  <c:v>0.45118836390597356</c:v>
                </c:pt>
                <c:pt idx="52">
                  <c:v>0.50341469620859058</c:v>
                </c:pt>
                <c:pt idx="53">
                  <c:v>0.55067103588277844</c:v>
                </c:pt>
                <c:pt idx="54">
                  <c:v>0.59343034025940089</c:v>
                </c:pt>
                <c:pt idx="55">
                  <c:v>0.63212055882855767</c:v>
                </c:pt>
                <c:pt idx="56">
                  <c:v>0.6671289163019205</c:v>
                </c:pt>
                <c:pt idx="57">
                  <c:v>0.69880578808779803</c:v>
                </c:pt>
                <c:pt idx="58">
                  <c:v>0.72746820696598746</c:v>
                </c:pt>
                <c:pt idx="59">
                  <c:v>0.75340303605839354</c:v>
                </c:pt>
                <c:pt idx="60">
                  <c:v>0.77686983985157021</c:v>
                </c:pt>
                <c:pt idx="61">
                  <c:v>0.79810348200534464</c:v>
                </c:pt>
                <c:pt idx="62">
                  <c:v>0.81731647594726542</c:v>
                </c:pt>
                <c:pt idx="63">
                  <c:v>0.83470111177841344</c:v>
                </c:pt>
                <c:pt idx="64">
                  <c:v>0.85043138077736491</c:v>
                </c:pt>
                <c:pt idx="65">
                  <c:v>0.8646647167633873</c:v>
                </c:pt>
                <c:pt idx="66">
                  <c:v>0.87754357174701814</c:v>
                </c:pt>
                <c:pt idx="67">
                  <c:v>0.8891968416376661</c:v>
                </c:pt>
                <c:pt idx="68">
                  <c:v>0.89974115627719631</c:v>
                </c:pt>
                <c:pt idx="69">
                  <c:v>0.90928204671058754</c:v>
                </c:pt>
                <c:pt idx="70">
                  <c:v>0.91791500137610116</c:v>
                </c:pt>
                <c:pt idx="71">
                  <c:v>0.92572642178566611</c:v>
                </c:pt>
                <c:pt idx="72">
                  <c:v>0.93279448726025027</c:v>
                </c:pt>
                <c:pt idx="73">
                  <c:v>0.93918993737478207</c:v>
                </c:pt>
                <c:pt idx="74">
                  <c:v>0.94497677994359275</c:v>
                </c:pt>
                <c:pt idx="75">
                  <c:v>0.95021293163213605</c:v>
                </c:pt>
                <c:pt idx="76">
                  <c:v>0.95495079760644219</c:v>
                </c:pt>
                <c:pt idx="77">
                  <c:v>0.95923779602163384</c:v>
                </c:pt>
                <c:pt idx="78">
                  <c:v>0.96311683259876002</c:v>
                </c:pt>
                <c:pt idx="79">
                  <c:v>0.96662673003967392</c:v>
                </c:pt>
                <c:pt idx="80">
                  <c:v>0.96980261657768152</c:v>
                </c:pt>
                <c:pt idx="81">
                  <c:v>0.97267627755270747</c:v>
                </c:pt>
                <c:pt idx="82">
                  <c:v>0.97527647352966063</c:v>
                </c:pt>
                <c:pt idx="83">
                  <c:v>0.97762922814383446</c:v>
                </c:pt>
                <c:pt idx="84">
                  <c:v>0.97975808855419566</c:v>
                </c:pt>
                <c:pt idx="85">
                  <c:v>0.98168436111126578</c:v>
                </c:pt>
                <c:pt idx="86">
                  <c:v>0.98342732459823878</c:v>
                </c:pt>
                <c:pt idx="87">
                  <c:v>0.9850044231795223</c:v>
                </c:pt>
                <c:pt idx="88">
                  <c:v>0.98643144098779911</c:v>
                </c:pt>
                <c:pt idx="89">
                  <c:v>0.98772266009693155</c:v>
                </c:pt>
                <c:pt idx="90">
                  <c:v>0.98889100346175773</c:v>
                </c:pt>
                <c:pt idx="91">
                  <c:v>0.98994816425536647</c:v>
                </c:pt>
                <c:pt idx="92">
                  <c:v>0.99090472289830422</c:v>
                </c:pt>
                <c:pt idx="93">
                  <c:v>0.99177025295097998</c:v>
                </c:pt>
                <c:pt idx="94">
                  <c:v>0.99255341692907562</c:v>
                </c:pt>
                <c:pt idx="95">
                  <c:v>0.99326205300091452</c:v>
                </c:pt>
                <c:pt idx="96">
                  <c:v>0.99390325343448438</c:v>
                </c:pt>
                <c:pt idx="97">
                  <c:v>0.99448343557923924</c:v>
                </c:pt>
                <c:pt idx="98">
                  <c:v>0.99500840609308983</c:v>
                </c:pt>
                <c:pt idx="99">
                  <c:v>0.99548341905738735</c:v>
                </c:pt>
                <c:pt idx="100">
                  <c:v>0.99591322856153597</c:v>
                </c:pt>
                <c:pt idx="101">
                  <c:v>0.99630213628351705</c:v>
                </c:pt>
                <c:pt idx="102">
                  <c:v>0.99665403454252877</c:v>
                </c:pt>
                <c:pt idx="103">
                  <c:v>0.99697244525462414</c:v>
                </c:pt>
                <c:pt idx="104">
                  <c:v>0.99726055518123158</c:v>
                </c:pt>
                <c:pt idx="105">
                  <c:v>0.99752124782333362</c:v>
                </c:pt>
                <c:pt idx="106">
                  <c:v>0.99775713228051421</c:v>
                </c:pt>
                <c:pt idx="107">
                  <c:v>0.99797056936370432</c:v>
                </c:pt>
                <c:pt idx="108">
                  <c:v>0.9981636952229711</c:v>
                </c:pt>
                <c:pt idx="109">
                  <c:v>0.99833844272682604</c:v>
                </c:pt>
                <c:pt idx="110">
                  <c:v>0.99849656080702243</c:v>
                </c:pt>
                <c:pt idx="111">
                  <c:v>0.99863963196245209</c:v>
                </c:pt>
                <c:pt idx="112">
                  <c:v>0.99876908809732656</c:v>
                </c:pt>
                <c:pt idx="113">
                  <c:v>0.99888622485215517</c:v>
                </c:pt>
                <c:pt idx="114">
                  <c:v>0.99899221457095144</c:v>
                </c:pt>
                <c:pt idx="115">
                  <c:v>0.99908811803444553</c:v>
                </c:pt>
              </c:numCache>
            </c:numRef>
          </c:yVal>
          <c:smooth val="1"/>
          <c:extLst>
            <c:ext xmlns:c16="http://schemas.microsoft.com/office/drawing/2014/chart" uri="{C3380CC4-5D6E-409C-BE32-E72D297353CC}">
              <c16:uniqueId val="{00000001-4F26-4E21-B8C9-101BB528627E}"/>
            </c:ext>
          </c:extLst>
        </c:ser>
        <c:dLbls>
          <c:showLegendKey val="0"/>
          <c:showVal val="0"/>
          <c:showCatName val="0"/>
          <c:showSerName val="0"/>
          <c:showPercent val="0"/>
          <c:showBubbleSize val="0"/>
        </c:dLbls>
        <c:axId val="666485472"/>
        <c:axId val="666494328"/>
      </c:scatterChart>
      <c:valAx>
        <c:axId val="666485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494328"/>
        <c:crosses val="autoZero"/>
        <c:crossBetween val="midCat"/>
      </c:valAx>
      <c:valAx>
        <c:axId val="66649432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4854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F!$C$35</c:f>
              <c:strCache>
                <c:ptCount val="1"/>
                <c:pt idx="0">
                  <c:v>PDF of F Distribution (with 13 and 372 df)</c:v>
                </c:pt>
              </c:strCache>
            </c:strRef>
          </c:tx>
          <c:spPr>
            <a:ln w="28575" cap="rnd">
              <a:solidFill>
                <a:schemeClr val="accent1"/>
              </a:solidFill>
              <a:round/>
            </a:ln>
            <a:effectLst/>
          </c:spPr>
          <c:marker>
            <c:symbol val="none"/>
          </c:marker>
          <c:xVal>
            <c:numRef>
              <c:f>F!$W$5:$W$123</c:f>
              <c:numCache>
                <c:formatCode>General</c:formatCode>
                <c:ptCount val="119"/>
                <c:pt idx="0">
                  <c:v>0</c:v>
                </c:pt>
                <c:pt idx="1">
                  <c:v>0.1316987788203883</c:v>
                </c:pt>
                <c:pt idx="2">
                  <c:v>0.14872875704822808</c:v>
                </c:pt>
                <c:pt idx="3">
                  <c:v>0.15985403563462067</c:v>
                </c:pt>
                <c:pt idx="4">
                  <c:v>0.16833321126225034</c:v>
                </c:pt>
                <c:pt idx="5">
                  <c:v>0.17527310804797122</c:v>
                </c:pt>
                <c:pt idx="6">
                  <c:v>0.18119404364926367</c:v>
                </c:pt>
                <c:pt idx="7">
                  <c:v>0.18638531638499681</c:v>
                </c:pt>
                <c:pt idx="8">
                  <c:v>0.19102557393145733</c:v>
                </c:pt>
                <c:pt idx="9">
                  <c:v>0.19523342199249691</c:v>
                </c:pt>
                <c:pt idx="10">
                  <c:v>0.19909190743599775</c:v>
                </c:pt>
                <c:pt idx="11">
                  <c:v>0.22691656626579848</c:v>
                </c:pt>
                <c:pt idx="12">
                  <c:v>0.2454224464787608</c:v>
                </c:pt>
                <c:pt idx="13">
                  <c:v>0.2597127230472473</c:v>
                </c:pt>
                <c:pt idx="14">
                  <c:v>0.27153432922711623</c:v>
                </c:pt>
                <c:pt idx="15">
                  <c:v>0.28171310141043454</c:v>
                </c:pt>
                <c:pt idx="16">
                  <c:v>0.29071027498837615</c:v>
                </c:pt>
                <c:pt idx="17">
                  <c:v>0.29881175821306738</c:v>
                </c:pt>
                <c:pt idx="18">
                  <c:v>0.30620799995411563</c:v>
                </c:pt>
                <c:pt idx="19">
                  <c:v>0.31303274695037464</c:v>
                </c:pt>
                <c:pt idx="20">
                  <c:v>0.36354484979241508</c:v>
                </c:pt>
                <c:pt idx="21">
                  <c:v>0.39854057551489086</c:v>
                </c:pt>
                <c:pt idx="22">
                  <c:v>0.4264370719584693</c:v>
                </c:pt>
                <c:pt idx="23">
                  <c:v>0.45015112047392164</c:v>
                </c:pt>
                <c:pt idx="24">
                  <c:v>0.47107364442439598</c:v>
                </c:pt>
                <c:pt idx="25">
                  <c:v>0.48998697520180651</c:v>
                </c:pt>
                <c:pt idx="26">
                  <c:v>0.50737902023662962</c:v>
                </c:pt>
                <c:pt idx="27">
                  <c:v>0.52357657747898612</c:v>
                </c:pt>
                <c:pt idx="28">
                  <c:v>0.53881033588259919</c:v>
                </c:pt>
                <c:pt idx="29">
                  <c:v>0.553249851215179</c:v>
                </c:pt>
                <c:pt idx="30">
                  <c:v>0.56702381236707544</c:v>
                </c:pt>
                <c:pt idx="31">
                  <c:v>0.58023248380265069</c:v>
                </c:pt>
                <c:pt idx="32">
                  <c:v>0.59295570856207991</c:v>
                </c:pt>
                <c:pt idx="33">
                  <c:v>0.60525825688335422</c:v>
                </c:pt>
                <c:pt idx="34">
                  <c:v>0.61719351755490515</c:v>
                </c:pt>
                <c:pt idx="35">
                  <c:v>0.62880611615874227</c:v>
                </c:pt>
                <c:pt idx="36">
                  <c:v>0.64013381650324241</c:v>
                </c:pt>
                <c:pt idx="37">
                  <c:v>0.65120893019862358</c:v>
                </c:pt>
                <c:pt idx="38">
                  <c:v>0.66205938071831516</c:v>
                </c:pt>
                <c:pt idx="39">
                  <c:v>0.67270951967997572</c:v>
                </c:pt>
                <c:pt idx="40">
                  <c:v>0.68318076214721501</c:v>
                </c:pt>
                <c:pt idx="41">
                  <c:v>0.69349208756287151</c:v>
                </c:pt>
                <c:pt idx="42">
                  <c:v>0.70366043944447676</c:v>
                </c:pt>
                <c:pt idx="43">
                  <c:v>0.71370104778754839</c:v>
                </c:pt>
                <c:pt idx="44">
                  <c:v>0.72362769174813402</c:v>
                </c:pt>
                <c:pt idx="45">
                  <c:v>0.73345291567826676</c:v>
                </c:pt>
                <c:pt idx="46">
                  <c:v>0.74318820836581612</c:v>
                </c:pt>
                <c:pt idx="47">
                  <c:v>0.75284415298968221</c:v>
                </c:pt>
                <c:pt idx="48">
                  <c:v>0.76243055357946421</c:v>
                </c:pt>
                <c:pt idx="49">
                  <c:v>0.77195654248715395</c:v>
                </c:pt>
                <c:pt idx="50">
                  <c:v>0.78143067241440101</c:v>
                </c:pt>
                <c:pt idx="51">
                  <c:v>0.79086099580624947</c:v>
                </c:pt>
                <c:pt idx="52">
                  <c:v>0.80025513386088176</c:v>
                </c:pt>
                <c:pt idx="53">
                  <c:v>0.80962033697072833</c:v>
                </c:pt>
                <c:pt idx="54">
                  <c:v>0.81896353807232836</c:v>
                </c:pt>
                <c:pt idx="55">
                  <c:v>0.82829140011736535</c:v>
                </c:pt>
                <c:pt idx="56">
                  <c:v>0.83761035866840938</c:v>
                </c:pt>
                <c:pt idx="57">
                  <c:v>0.84692666045747755</c:v>
                </c:pt>
                <c:pt idx="58">
                  <c:v>0.85624639861405039</c:v>
                </c:pt>
                <c:pt idx="59">
                  <c:v>0.86557554516456503</c:v>
                </c:pt>
                <c:pt idx="60">
                  <c:v>0.87491998132210613</c:v>
                </c:pt>
                <c:pt idx="61">
                  <c:v>0.88428552601903654</c:v>
                </c:pt>
                <c:pt idx="62">
                  <c:v>0.8936779630833126</c:v>
                </c:pt>
                <c:pt idx="63">
                  <c:v>0.9031030674189624</c:v>
                </c:pt>
                <c:pt idx="64">
                  <c:v>0.91256663052070741</c:v>
                </c:pt>
                <c:pt idx="65">
                  <c:v>0.92207448563072514</c:v>
                </c:pt>
                <c:pt idx="66">
                  <c:v>0.93163253283088998</c:v>
                </c:pt>
                <c:pt idx="67">
                  <c:v>0.94124676435620713</c:v>
                </c:pt>
                <c:pt idx="68">
                  <c:v>0.95092329041344281</c:v>
                </c:pt>
                <c:pt idx="69">
                  <c:v>0.9606683657938373</c:v>
                </c:pt>
                <c:pt idx="70">
                  <c:v>0.97048841757950022</c:v>
                </c:pt>
                <c:pt idx="71">
                  <c:v>0.98039007426039593</c:v>
                </c:pt>
                <c:pt idx="72">
                  <c:v>0.99038019660290855</c:v>
                </c:pt>
                <c:pt idx="73">
                  <c:v>1.0004659106426914</c:v>
                </c:pt>
                <c:pt idx="74">
                  <c:v>1.0106546432147996</c:v>
                </c:pt>
                <c:pt idx="75">
                  <c:v>1.020954160484141</c:v>
                </c:pt>
                <c:pt idx="76">
                  <c:v>1.0313726100010343</c:v>
                </c:pt>
                <c:pt idx="77">
                  <c:v>1.0419185668820323</c:v>
                </c:pt>
                <c:pt idx="78">
                  <c:v>1.0526010848078744</c:v>
                </c:pt>
                <c:pt idx="79">
                  <c:v>1.0634297526423375</c:v>
                </c:pt>
                <c:pt idx="80">
                  <c:v>1.0744147576116732</c:v>
                </c:pt>
                <c:pt idx="81">
                  <c:v>1.0855669561505275</c:v>
                </c:pt>
                <c:pt idx="82">
                  <c:v>1.0968979537232721</c:v>
                </c:pt>
                <c:pt idx="83">
                  <c:v>1.1084201951794357</c:v>
                </c:pt>
                <c:pt idx="84">
                  <c:v>1.1201470675096605</c:v>
                </c:pt>
                <c:pt idx="85">
                  <c:v>1.1320930172503643</c:v>
                </c:pt>
                <c:pt idx="86">
                  <c:v>1.1442736852608406</c:v>
                </c:pt>
                <c:pt idx="87">
                  <c:v>1.1567060621927798</c:v>
                </c:pt>
                <c:pt idx="88">
                  <c:v>1.1694086687243981</c:v>
                </c:pt>
                <c:pt idx="89">
                  <c:v>1.1824017655867096</c:v>
                </c:pt>
                <c:pt idx="90">
                  <c:v>1.1957075996317148</c:v>
                </c:pt>
                <c:pt idx="91">
                  <c:v>1.2093506937686438</c:v>
                </c:pt>
                <c:pt idx="92">
                  <c:v>1.2233581906438051</c:v>
                </c:pt>
                <c:pt idx="93">
                  <c:v>1.2377602626287434</c:v>
                </c:pt>
                <c:pt idx="94">
                  <c:v>1.2525906042441108</c:v>
                </c:pt>
                <c:pt idx="95">
                  <c:v>1.2678870279153094</c:v>
                </c:pt>
                <c:pt idx="96">
                  <c:v>1.2836921904115435</c:v>
                </c:pt>
                <c:pt idx="97">
                  <c:v>1.3000544861647827</c:v>
                </c:pt>
                <c:pt idx="98">
                  <c:v>1.3170291559441389</c:v>
                </c:pt>
                <c:pt idx="99">
                  <c:v>1.3346796766527509</c:v>
                </c:pt>
                <c:pt idx="100">
                  <c:v>1.3530795227474466</c:v>
                </c:pt>
                <c:pt idx="101">
                  <c:v>1.3723144257695179</c:v>
                </c:pt>
                <c:pt idx="102">
                  <c:v>1.3924853118361691</c:v>
                </c:pt>
                <c:pt idx="103">
                  <c:v>1.4137121777327564</c:v>
                </c:pt>
                <c:pt idx="104">
                  <c:v>1.4361392914448674</c:v>
                </c:pt>
                <c:pt idx="105">
                  <c:v>1.4599423021131086</c:v>
                </c:pt>
                <c:pt idx="106">
                  <c:v>1.4853381706264117</c:v>
                </c:pt>
                <c:pt idx="107">
                  <c:v>1.5125993847344563</c:v>
                </c:pt>
                <c:pt idx="108">
                  <c:v>1.5420748956622161</c:v>
                </c:pt>
                <c:pt idx="109">
                  <c:v>1.5742220052967877</c:v>
                </c:pt>
                <c:pt idx="110">
                  <c:v>1.6096569129152032</c:v>
                </c:pt>
                <c:pt idx="111">
                  <c:v>1.6492388310586341</c:v>
                </c:pt>
                <c:pt idx="112">
                  <c:v>1.6942186857804657</c:v>
                </c:pt>
                <c:pt idx="113">
                  <c:v>1.7465231470110703</c:v>
                </c:pt>
                <c:pt idx="114">
                  <c:v>1.8093561159031255</c:v>
                </c:pt>
                <c:pt idx="115">
                  <c:v>1.888672182626103</c:v>
                </c:pt>
                <c:pt idx="116">
                  <c:v>1.9976987276798299</c:v>
                </c:pt>
                <c:pt idx="117">
                  <c:v>2.1780321449108815</c:v>
                </c:pt>
                <c:pt idx="118">
                  <c:v>2.3524125255778525</c:v>
                </c:pt>
              </c:numCache>
            </c:numRef>
          </c:xVal>
          <c:yVal>
            <c:numRef>
              <c:f>F!$X$5:$X$123</c:f>
              <c:numCache>
                <c:formatCode>General</c:formatCode>
                <c:ptCount val="119"/>
                <c:pt idx="0">
                  <c:v>0</c:v>
                </c:pt>
                <c:pt idx="1">
                  <c:v>4.3634312383946687E-3</c:v>
                </c:pt>
                <c:pt idx="2">
                  <c:v>7.599572531410412E-3</c:v>
                </c:pt>
                <c:pt idx="3">
                  <c:v>1.0489816010532317E-2</c:v>
                </c:pt>
                <c:pt idx="4">
                  <c:v>1.3170151773917576E-2</c:v>
                </c:pt>
                <c:pt idx="5">
                  <c:v>1.5701334495664597E-2</c:v>
                </c:pt>
                <c:pt idx="6">
                  <c:v>1.8117685210393735E-2</c:v>
                </c:pt>
                <c:pt idx="7">
                  <c:v>2.0441164905044513E-2</c:v>
                </c:pt>
                <c:pt idx="8">
                  <c:v>2.268697773374646E-2</c:v>
                </c:pt>
                <c:pt idx="9">
                  <c:v>2.4866241872955195E-2</c:v>
                </c:pt>
                <c:pt idx="10">
                  <c:v>2.6987422269072466E-2</c:v>
                </c:pt>
                <c:pt idx="11">
                  <c:v>4.6019275960943032E-2</c:v>
                </c:pt>
                <c:pt idx="12">
                  <c:v>6.2600911359450201E-2</c:v>
                </c:pt>
                <c:pt idx="13">
                  <c:v>7.7692690526956668E-2</c:v>
                </c:pt>
                <c:pt idx="14">
                  <c:v>9.1724124540054228E-2</c:v>
                </c:pt>
                <c:pt idx="15">
                  <c:v>0.10493805619680545</c:v>
                </c:pt>
                <c:pt idx="16">
                  <c:v>0.11748998685244437</c:v>
                </c:pt>
                <c:pt idx="17">
                  <c:v>0.12948764412325792</c:v>
                </c:pt>
                <c:pt idx="18">
                  <c:v>0.14100985141845393</c:v>
                </c:pt>
                <c:pt idx="19">
                  <c:v>0.1521166545736595</c:v>
                </c:pt>
                <c:pt idx="20">
                  <c:v>0.24754367337815431</c:v>
                </c:pt>
                <c:pt idx="21">
                  <c:v>0.32529930167933829</c:v>
                </c:pt>
                <c:pt idx="22">
                  <c:v>0.39223207709696167</c:v>
                </c:pt>
                <c:pt idx="23">
                  <c:v>0.45141372282318282</c:v>
                </c:pt>
                <c:pt idx="24">
                  <c:v>0.50458483518183039</c:v>
                </c:pt>
                <c:pt idx="25">
                  <c:v>0.55286203738875594</c:v>
                </c:pt>
                <c:pt idx="26">
                  <c:v>0.59702011046992509</c:v>
                </c:pt>
                <c:pt idx="27">
                  <c:v>0.63762671645952906</c:v>
                </c:pt>
                <c:pt idx="28">
                  <c:v>0.67511478491572052</c:v>
                </c:pt>
                <c:pt idx="29">
                  <c:v>0.70982482561296412</c:v>
                </c:pt>
                <c:pt idx="30">
                  <c:v>0.74203128493681769</c:v>
                </c:pt>
                <c:pt idx="31">
                  <c:v>0.77195980136414866</c:v>
                </c:pt>
                <c:pt idx="32">
                  <c:v>0.79979896527840277</c:v>
                </c:pt>
                <c:pt idx="33">
                  <c:v>0.82570860299968662</c:v>
                </c:pt>
                <c:pt idx="34">
                  <c:v>0.84982577660264091</c:v>
                </c:pt>
                <c:pt idx="35">
                  <c:v>0.87226923329416839</c:v>
                </c:pt>
                <c:pt idx="36">
                  <c:v>0.89314277292650879</c:v>
                </c:pt>
                <c:pt idx="37">
                  <c:v>0.91253784234349744</c:v>
                </c:pt>
                <c:pt idx="38">
                  <c:v>0.93053556550666472</c:v>
                </c:pt>
                <c:pt idx="39">
                  <c:v>0.94720835422275573</c:v>
                </c:pt>
                <c:pt idx="40">
                  <c:v>0.96262120197475265</c:v>
                </c:pt>
                <c:pt idx="41">
                  <c:v>0.97683273477230237</c:v>
                </c:pt>
                <c:pt idx="42">
                  <c:v>0.9898960732227341</c:v>
                </c:pt>
                <c:pt idx="43">
                  <c:v>1.001859546171544</c:v>
                </c:pt>
                <c:pt idx="44">
                  <c:v>1.0127672863625632</c:v>
                </c:pt>
                <c:pt idx="45">
                  <c:v>1.0226597313858659</c:v>
                </c:pt>
                <c:pt idx="46">
                  <c:v>1.0315740478966353</c:v>
                </c:pt>
                <c:pt idx="47">
                  <c:v>1.0395444931499618</c:v>
                </c:pt>
                <c:pt idx="48">
                  <c:v>1.0466027249266237</c:v>
                </c:pt>
                <c:pt idx="49">
                  <c:v>1.052778068661115</c:v>
                </c:pt>
                <c:pt idx="50">
                  <c:v>1.0580977488401027</c:v>
                </c:pt>
                <c:pt idx="51">
                  <c:v>1.0625870903846297</c:v>
                </c:pt>
                <c:pt idx="52">
                  <c:v>1.0662696946674066</c:v>
                </c:pt>
                <c:pt idx="53">
                  <c:v>1.0691675939770284</c:v>
                </c:pt>
                <c:pt idx="54">
                  <c:v>1.0713013875723985</c:v>
                </c:pt>
                <c:pt idx="55">
                  <c:v>1.0726903619344013</c:v>
                </c:pt>
                <c:pt idx="56">
                  <c:v>1.0733525973888369</c:v>
                </c:pt>
                <c:pt idx="57">
                  <c:v>1.0733050629226588</c:v>
                </c:pt>
                <c:pt idx="58">
                  <c:v>1.0725637007278235</c:v>
                </c:pt>
                <c:pt idx="59">
                  <c:v>1.0711435017704509</c:v>
                </c:pt>
                <c:pt idx="60">
                  <c:v>1.0690585734872755</c:v>
                </c:pt>
                <c:pt idx="61">
                  <c:v>1.0663222005487956</c:v>
                </c:pt>
                <c:pt idx="62">
                  <c:v>1.0629468994925142</c:v>
                </c:pt>
                <c:pt idx="63">
                  <c:v>1.0589444679156532</c:v>
                </c:pt>
                <c:pt idx="64">
                  <c:v>1.0543260288203291</c:v>
                </c:pt>
                <c:pt idx="65">
                  <c:v>1.0491020706224434</c:v>
                </c:pt>
                <c:pt idx="66">
                  <c:v>1.0432824832660801</c:v>
                </c:pt>
                <c:pt idx="67">
                  <c:v>1.0368765908252302</c:v>
                </c:pt>
                <c:pt idx="68">
                  <c:v>1.0298931809235587</c:v>
                </c:pt>
                <c:pt idx="69">
                  <c:v>1.0223405312581297</c:v>
                </c:pt>
                <c:pt idx="70">
                  <c:v>1.0142264334742241</c:v>
                </c:pt>
                <c:pt idx="71">
                  <c:v>1.0055582146041677</c:v>
                </c:pt>
                <c:pt idx="72">
                  <c:v>0.99634275625285418</c:v>
                </c:pt>
                <c:pt idx="73">
                  <c:v>0.98658651168547129</c:v>
                </c:pt>
                <c:pt idx="74">
                  <c:v>0.97629552094852934</c:v>
                </c:pt>
                <c:pt idx="75">
                  <c:v>0.96547542413272225</c:v>
                </c:pt>
                <c:pt idx="76">
                  <c:v>0.95413147286536004</c:v>
                </c:pt>
                <c:pt idx="77">
                  <c:v>0.94226854010024619</c:v>
                </c:pt>
                <c:pt idx="78">
                  <c:v>0.92989112825393083</c:v>
                </c:pt>
                <c:pt idx="79">
                  <c:v>0.91700337571840063</c:v>
                </c:pt>
                <c:pt idx="80">
                  <c:v>0.90360906176148337</c:v>
                </c:pt>
                <c:pt idx="81">
                  <c:v>0.88971160980666497</c:v>
                </c:pt>
                <c:pt idx="82">
                  <c:v>0.87531408906370556</c:v>
                </c:pt>
                <c:pt idx="83">
                  <c:v>0.86041921445911551</c:v>
                </c:pt>
                <c:pt idx="84">
                  <c:v>0.84502934479138891</c:v>
                </c:pt>
                <c:pt idx="85">
                  <c:v>0.82914647900843286</c:v>
                </c:pt>
                <c:pt idx="86">
                  <c:v>0.81277225047342405</c:v>
                </c:pt>
                <c:pt idx="87">
                  <c:v>0.79590791904899993</c:v>
                </c:pt>
                <c:pt idx="88">
                  <c:v>0.77855436078677465</c:v>
                </c:pt>
                <c:pt idx="89">
                  <c:v>0.76071205495803229</c:v>
                </c:pt>
                <c:pt idx="90">
                  <c:v>0.74238106809969062</c:v>
                </c:pt>
                <c:pt idx="91">
                  <c:v>0.72356103467371369</c:v>
                </c:pt>
                <c:pt idx="92">
                  <c:v>0.70425113384497751</c:v>
                </c:pt>
                <c:pt idx="93">
                  <c:v>0.68445006176582734</c:v>
                </c:pt>
                <c:pt idx="94">
                  <c:v>0.66415599860843855</c:v>
                </c:pt>
                <c:pt idx="95">
                  <c:v>0.64336656939887493</c:v>
                </c:pt>
                <c:pt idx="96">
                  <c:v>0.622078797465484</c:v>
                </c:pt>
                <c:pt idx="97">
                  <c:v>0.60028904900033353</c:v>
                </c:pt>
                <c:pt idx="98">
                  <c:v>0.57799296681906476</c:v>
                </c:pt>
                <c:pt idx="99">
                  <c:v>0.5551853908532226</c:v>
                </c:pt>
                <c:pt idx="100">
                  <c:v>0.53186026216425386</c:v>
                </c:pt>
                <c:pt idx="101">
                  <c:v>0.50801050624681643</c:v>
                </c:pt>
                <c:pt idx="102">
                  <c:v>0.4836278899654235</c:v>
                </c:pt>
                <c:pt idx="103">
                  <c:v>0.45870284444957216</c:v>
                </c:pt>
                <c:pt idx="104">
                  <c:v>0.43322424335227994</c:v>
                </c:pt>
                <c:pt idx="105">
                  <c:v>0.40717912155948927</c:v>
                </c:pt>
                <c:pt idx="106">
                  <c:v>0.38055231289491148</c:v>
                </c:pt>
                <c:pt idx="107">
                  <c:v>0.35332597516637465</c:v>
                </c:pt>
                <c:pt idx="108">
                  <c:v>0.32547895448186048</c:v>
                </c:pt>
                <c:pt idx="109">
                  <c:v>0.29698591332335605</c:v>
                </c:pt>
                <c:pt idx="110">
                  <c:v>0.26781609893665753</c:v>
                </c:pt>
                <c:pt idx="111">
                  <c:v>0.23793154033802097</c:v>
                </c:pt>
                <c:pt idx="112">
                  <c:v>0.20728428892204867</c:v>
                </c:pt>
                <c:pt idx="113">
                  <c:v>0.17581194875161127</c:v>
                </c:pt>
                <c:pt idx="114">
                  <c:v>0.14342987109610625</c:v>
                </c:pt>
                <c:pt idx="115">
                  <c:v>0.11001601533516299</c:v>
                </c:pt>
                <c:pt idx="116">
                  <c:v>7.5376526856701695E-2</c:v>
                </c:pt>
                <c:pt idx="117">
                  <c:v>3.9142141448557315E-2</c:v>
                </c:pt>
                <c:pt idx="118">
                  <c:v>2.0161447159385549E-2</c:v>
                </c:pt>
              </c:numCache>
            </c:numRef>
          </c:yVal>
          <c:smooth val="1"/>
          <c:extLst>
            <c:ext xmlns:c16="http://schemas.microsoft.com/office/drawing/2014/chart" uri="{C3380CC4-5D6E-409C-BE32-E72D297353CC}">
              <c16:uniqueId val="{00000001-27C5-4930-892F-1432B8BD2F71}"/>
            </c:ext>
          </c:extLst>
        </c:ser>
        <c:dLbls>
          <c:showLegendKey val="0"/>
          <c:showVal val="0"/>
          <c:showCatName val="0"/>
          <c:showSerName val="0"/>
          <c:showPercent val="0"/>
          <c:showBubbleSize val="0"/>
        </c:dLbls>
        <c:axId val="595833167"/>
        <c:axId val="595830671"/>
      </c:scatterChart>
      <c:valAx>
        <c:axId val="595833167"/>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830671"/>
        <c:crosses val="autoZero"/>
        <c:crossBetween val="midCat"/>
      </c:valAx>
      <c:valAx>
        <c:axId val="59583067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833167"/>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F!$C$36</c:f>
              <c:strCache>
                <c:ptCount val="1"/>
                <c:pt idx="0">
                  <c:v>CDF of F Distribution (with 13 and 372 df)</c:v>
                </c:pt>
              </c:strCache>
            </c:strRef>
          </c:tx>
          <c:spPr>
            <a:ln w="28575" cap="rnd">
              <a:solidFill>
                <a:schemeClr val="tx1">
                  <a:lumMod val="65000"/>
                  <a:lumOff val="35000"/>
                </a:schemeClr>
              </a:solidFill>
              <a:round/>
            </a:ln>
            <a:effectLst/>
          </c:spPr>
          <c:marker>
            <c:symbol val="none"/>
          </c:marker>
          <c:xVal>
            <c:numRef>
              <c:f>F!$W$5:$W$123</c:f>
              <c:numCache>
                <c:formatCode>General</c:formatCode>
                <c:ptCount val="119"/>
                <c:pt idx="0">
                  <c:v>0</c:v>
                </c:pt>
                <c:pt idx="1">
                  <c:v>0.1316987788203883</c:v>
                </c:pt>
                <c:pt idx="2">
                  <c:v>0.14872875704822808</c:v>
                </c:pt>
                <c:pt idx="3">
                  <c:v>0.15985403563462067</c:v>
                </c:pt>
                <c:pt idx="4">
                  <c:v>0.16833321126225034</c:v>
                </c:pt>
                <c:pt idx="5">
                  <c:v>0.17527310804797122</c:v>
                </c:pt>
                <c:pt idx="6">
                  <c:v>0.18119404364926367</c:v>
                </c:pt>
                <c:pt idx="7">
                  <c:v>0.18638531638499681</c:v>
                </c:pt>
                <c:pt idx="8">
                  <c:v>0.19102557393145733</c:v>
                </c:pt>
                <c:pt idx="9">
                  <c:v>0.19523342199249691</c:v>
                </c:pt>
                <c:pt idx="10">
                  <c:v>0.19909190743599775</c:v>
                </c:pt>
                <c:pt idx="11">
                  <c:v>0.22691656626579848</c:v>
                </c:pt>
                <c:pt idx="12">
                  <c:v>0.2454224464787608</c:v>
                </c:pt>
                <c:pt idx="13">
                  <c:v>0.2597127230472473</c:v>
                </c:pt>
                <c:pt idx="14">
                  <c:v>0.27153432922711623</c:v>
                </c:pt>
                <c:pt idx="15">
                  <c:v>0.28171310141043454</c:v>
                </c:pt>
                <c:pt idx="16">
                  <c:v>0.29071027498837615</c:v>
                </c:pt>
                <c:pt idx="17">
                  <c:v>0.29881175821306738</c:v>
                </c:pt>
                <c:pt idx="18">
                  <c:v>0.30620799995411563</c:v>
                </c:pt>
                <c:pt idx="19">
                  <c:v>0.31303274695037464</c:v>
                </c:pt>
                <c:pt idx="20">
                  <c:v>0.36354484979241508</c:v>
                </c:pt>
                <c:pt idx="21">
                  <c:v>0.39854057551489086</c:v>
                </c:pt>
                <c:pt idx="22">
                  <c:v>0.4264370719584693</c:v>
                </c:pt>
                <c:pt idx="23">
                  <c:v>0.45015112047392164</c:v>
                </c:pt>
                <c:pt idx="24">
                  <c:v>0.47107364442439598</c:v>
                </c:pt>
                <c:pt idx="25">
                  <c:v>0.48998697520180651</c:v>
                </c:pt>
                <c:pt idx="26">
                  <c:v>0.50737902023662962</c:v>
                </c:pt>
                <c:pt idx="27">
                  <c:v>0.52357657747898612</c:v>
                </c:pt>
                <c:pt idx="28">
                  <c:v>0.53881033588259919</c:v>
                </c:pt>
                <c:pt idx="29">
                  <c:v>0.553249851215179</c:v>
                </c:pt>
                <c:pt idx="30">
                  <c:v>0.56702381236707544</c:v>
                </c:pt>
                <c:pt idx="31">
                  <c:v>0.58023248380265069</c:v>
                </c:pt>
                <c:pt idx="32">
                  <c:v>0.59295570856207991</c:v>
                </c:pt>
                <c:pt idx="33">
                  <c:v>0.60525825688335422</c:v>
                </c:pt>
                <c:pt idx="34">
                  <c:v>0.61719351755490515</c:v>
                </c:pt>
                <c:pt idx="35">
                  <c:v>0.62880611615874227</c:v>
                </c:pt>
                <c:pt idx="36">
                  <c:v>0.64013381650324241</c:v>
                </c:pt>
                <c:pt idx="37">
                  <c:v>0.65120893019862358</c:v>
                </c:pt>
                <c:pt idx="38">
                  <c:v>0.66205938071831516</c:v>
                </c:pt>
                <c:pt idx="39">
                  <c:v>0.67270951967997572</c:v>
                </c:pt>
                <c:pt idx="40">
                  <c:v>0.68318076214721501</c:v>
                </c:pt>
                <c:pt idx="41">
                  <c:v>0.69349208756287151</c:v>
                </c:pt>
                <c:pt idx="42">
                  <c:v>0.70366043944447676</c:v>
                </c:pt>
                <c:pt idx="43">
                  <c:v>0.71370104778754839</c:v>
                </c:pt>
                <c:pt idx="44">
                  <c:v>0.72362769174813402</c:v>
                </c:pt>
                <c:pt idx="45">
                  <c:v>0.73345291567826676</c:v>
                </c:pt>
                <c:pt idx="46">
                  <c:v>0.74318820836581612</c:v>
                </c:pt>
                <c:pt idx="47">
                  <c:v>0.75284415298968221</c:v>
                </c:pt>
                <c:pt idx="48">
                  <c:v>0.76243055357946421</c:v>
                </c:pt>
                <c:pt idx="49">
                  <c:v>0.77195654248715395</c:v>
                </c:pt>
                <c:pt idx="50">
                  <c:v>0.78143067241440101</c:v>
                </c:pt>
                <c:pt idx="51">
                  <c:v>0.79086099580624947</c:v>
                </c:pt>
                <c:pt idx="52">
                  <c:v>0.80025513386088176</c:v>
                </c:pt>
                <c:pt idx="53">
                  <c:v>0.80962033697072833</c:v>
                </c:pt>
                <c:pt idx="54">
                  <c:v>0.81896353807232836</c:v>
                </c:pt>
                <c:pt idx="55">
                  <c:v>0.82829140011736535</c:v>
                </c:pt>
                <c:pt idx="56">
                  <c:v>0.83761035866840938</c:v>
                </c:pt>
                <c:pt idx="57">
                  <c:v>0.84692666045747755</c:v>
                </c:pt>
                <c:pt idx="58">
                  <c:v>0.85624639861405039</c:v>
                </c:pt>
                <c:pt idx="59">
                  <c:v>0.86557554516456503</c:v>
                </c:pt>
                <c:pt idx="60">
                  <c:v>0.87491998132210613</c:v>
                </c:pt>
                <c:pt idx="61">
                  <c:v>0.88428552601903654</c:v>
                </c:pt>
                <c:pt idx="62">
                  <c:v>0.8936779630833126</c:v>
                </c:pt>
                <c:pt idx="63">
                  <c:v>0.9031030674189624</c:v>
                </c:pt>
                <c:pt idx="64">
                  <c:v>0.91256663052070741</c:v>
                </c:pt>
                <c:pt idx="65">
                  <c:v>0.92207448563072514</c:v>
                </c:pt>
                <c:pt idx="66">
                  <c:v>0.93163253283088998</c:v>
                </c:pt>
                <c:pt idx="67">
                  <c:v>0.94124676435620713</c:v>
                </c:pt>
                <c:pt idx="68">
                  <c:v>0.95092329041344281</c:v>
                </c:pt>
                <c:pt idx="69">
                  <c:v>0.9606683657938373</c:v>
                </c:pt>
                <c:pt idx="70">
                  <c:v>0.97048841757950022</c:v>
                </c:pt>
                <c:pt idx="71">
                  <c:v>0.98039007426039593</c:v>
                </c:pt>
                <c:pt idx="72">
                  <c:v>0.99038019660290855</c:v>
                </c:pt>
                <c:pt idx="73">
                  <c:v>1.0004659106426914</c:v>
                </c:pt>
                <c:pt idx="74">
                  <c:v>1.0106546432147996</c:v>
                </c:pt>
                <c:pt idx="75">
                  <c:v>1.020954160484141</c:v>
                </c:pt>
                <c:pt idx="76">
                  <c:v>1.0313726100010343</c:v>
                </c:pt>
                <c:pt idx="77">
                  <c:v>1.0419185668820323</c:v>
                </c:pt>
                <c:pt idx="78">
                  <c:v>1.0526010848078744</c:v>
                </c:pt>
                <c:pt idx="79">
                  <c:v>1.0634297526423375</c:v>
                </c:pt>
                <c:pt idx="80">
                  <c:v>1.0744147576116732</c:v>
                </c:pt>
                <c:pt idx="81">
                  <c:v>1.0855669561505275</c:v>
                </c:pt>
                <c:pt idx="82">
                  <c:v>1.0968979537232721</c:v>
                </c:pt>
                <c:pt idx="83">
                  <c:v>1.1084201951794357</c:v>
                </c:pt>
                <c:pt idx="84">
                  <c:v>1.1201470675096605</c:v>
                </c:pt>
                <c:pt idx="85">
                  <c:v>1.1320930172503643</c:v>
                </c:pt>
                <c:pt idx="86">
                  <c:v>1.1442736852608406</c:v>
                </c:pt>
                <c:pt idx="87">
                  <c:v>1.1567060621927798</c:v>
                </c:pt>
                <c:pt idx="88">
                  <c:v>1.1694086687243981</c:v>
                </c:pt>
                <c:pt idx="89">
                  <c:v>1.1824017655867096</c:v>
                </c:pt>
                <c:pt idx="90">
                  <c:v>1.1957075996317148</c:v>
                </c:pt>
                <c:pt idx="91">
                  <c:v>1.2093506937686438</c:v>
                </c:pt>
                <c:pt idx="92">
                  <c:v>1.2233581906438051</c:v>
                </c:pt>
                <c:pt idx="93">
                  <c:v>1.2377602626287434</c:v>
                </c:pt>
                <c:pt idx="94">
                  <c:v>1.2525906042441108</c:v>
                </c:pt>
                <c:pt idx="95">
                  <c:v>1.2678870279153094</c:v>
                </c:pt>
                <c:pt idx="96">
                  <c:v>1.2836921904115435</c:v>
                </c:pt>
                <c:pt idx="97">
                  <c:v>1.3000544861647827</c:v>
                </c:pt>
                <c:pt idx="98">
                  <c:v>1.3170291559441389</c:v>
                </c:pt>
                <c:pt idx="99">
                  <c:v>1.3346796766527509</c:v>
                </c:pt>
                <c:pt idx="100">
                  <c:v>1.3530795227474466</c:v>
                </c:pt>
                <c:pt idx="101">
                  <c:v>1.3723144257695179</c:v>
                </c:pt>
                <c:pt idx="102">
                  <c:v>1.3924853118361691</c:v>
                </c:pt>
                <c:pt idx="103">
                  <c:v>1.4137121777327564</c:v>
                </c:pt>
                <c:pt idx="104">
                  <c:v>1.4361392914448674</c:v>
                </c:pt>
                <c:pt idx="105">
                  <c:v>1.4599423021131086</c:v>
                </c:pt>
                <c:pt idx="106">
                  <c:v>1.4853381706264117</c:v>
                </c:pt>
                <c:pt idx="107">
                  <c:v>1.5125993847344563</c:v>
                </c:pt>
                <c:pt idx="108">
                  <c:v>1.5420748956622161</c:v>
                </c:pt>
                <c:pt idx="109">
                  <c:v>1.5742220052967877</c:v>
                </c:pt>
                <c:pt idx="110">
                  <c:v>1.6096569129152032</c:v>
                </c:pt>
                <c:pt idx="111">
                  <c:v>1.6492388310586341</c:v>
                </c:pt>
                <c:pt idx="112">
                  <c:v>1.6942186857804657</c:v>
                </c:pt>
                <c:pt idx="113">
                  <c:v>1.7465231470110703</c:v>
                </c:pt>
                <c:pt idx="114">
                  <c:v>1.8093561159031255</c:v>
                </c:pt>
                <c:pt idx="115">
                  <c:v>1.888672182626103</c:v>
                </c:pt>
                <c:pt idx="116">
                  <c:v>1.9976987276798299</c:v>
                </c:pt>
                <c:pt idx="117">
                  <c:v>2.1780321449108815</c:v>
                </c:pt>
                <c:pt idx="118">
                  <c:v>2.3524125255778525</c:v>
                </c:pt>
              </c:numCache>
            </c:numRef>
          </c:xVal>
          <c:yVal>
            <c:numRef>
              <c:f>F!$Y$5:$Y$123</c:f>
              <c:numCache>
                <c:formatCode>0.0000</c:formatCode>
                <c:ptCount val="119"/>
                <c:pt idx="0" formatCode="General">
                  <c:v>0</c:v>
                </c:pt>
                <c:pt idx="1">
                  <c:v>1E-4</c:v>
                </c:pt>
                <c:pt idx="2">
                  <c:v>2.0000000000000001E-4</c:v>
                </c:pt>
                <c:pt idx="3">
                  <c:v>2.9999999999999997E-4</c:v>
                </c:pt>
                <c:pt idx="4">
                  <c:v>4.0000000000000002E-4</c:v>
                </c:pt>
                <c:pt idx="5">
                  <c:v>5.0000000000000001E-4</c:v>
                </c:pt>
                <c:pt idx="6">
                  <c:v>5.9999999999999995E-4</c:v>
                </c:pt>
                <c:pt idx="7">
                  <c:v>6.9999999999999999E-4</c:v>
                </c:pt>
                <c:pt idx="8">
                  <c:v>8.0000000000000004E-4</c:v>
                </c:pt>
                <c:pt idx="9">
                  <c:v>8.9999999999999998E-4</c:v>
                </c:pt>
                <c:pt idx="10" formatCode="General">
                  <c:v>1E-3</c:v>
                </c:pt>
                <c:pt idx="11" formatCode="General">
                  <c:v>2E-3</c:v>
                </c:pt>
                <c:pt idx="12" formatCode="General">
                  <c:v>3.0000000000000001E-3</c:v>
                </c:pt>
                <c:pt idx="13" formatCode="General">
                  <c:v>4.0000000000000001E-3</c:v>
                </c:pt>
                <c:pt idx="14" formatCode="General">
                  <c:v>5.0000000000000001E-3</c:v>
                </c:pt>
                <c:pt idx="15" formatCode="General">
                  <c:v>6.0000000000000001E-3</c:v>
                </c:pt>
                <c:pt idx="16" formatCode="General">
                  <c:v>7.0000000000000001E-3</c:v>
                </c:pt>
                <c:pt idx="17" formatCode="General">
                  <c:v>8.0000000000000002E-3</c:v>
                </c:pt>
                <c:pt idx="18" formatCode="General">
                  <c:v>8.9999999999999993E-3</c:v>
                </c:pt>
                <c:pt idx="19" formatCode="General">
                  <c:v>0.01</c:v>
                </c:pt>
                <c:pt idx="20" formatCode="General">
                  <c:v>0.02</c:v>
                </c:pt>
                <c:pt idx="21" formatCode="General">
                  <c:v>0.03</c:v>
                </c:pt>
                <c:pt idx="22" formatCode="General">
                  <c:v>0.04</c:v>
                </c:pt>
                <c:pt idx="23" formatCode="General">
                  <c:v>0.05</c:v>
                </c:pt>
                <c:pt idx="24" formatCode="General">
                  <c:v>0.06</c:v>
                </c:pt>
                <c:pt idx="25" formatCode="General">
                  <c:v>7.0000000000000007E-2</c:v>
                </c:pt>
                <c:pt idx="26" formatCode="General">
                  <c:v>0.08</c:v>
                </c:pt>
                <c:pt idx="27" formatCode="General">
                  <c:v>0.09</c:v>
                </c:pt>
                <c:pt idx="28" formatCode="General">
                  <c:v>0.1</c:v>
                </c:pt>
                <c:pt idx="29" formatCode="General">
                  <c:v>0.11</c:v>
                </c:pt>
                <c:pt idx="30" formatCode="General">
                  <c:v>0.12</c:v>
                </c:pt>
                <c:pt idx="31" formatCode="General">
                  <c:v>0.13</c:v>
                </c:pt>
                <c:pt idx="32" formatCode="General">
                  <c:v>0.14000000000000001</c:v>
                </c:pt>
                <c:pt idx="33" formatCode="General">
                  <c:v>0.15</c:v>
                </c:pt>
                <c:pt idx="34" formatCode="General">
                  <c:v>0.16</c:v>
                </c:pt>
                <c:pt idx="35" formatCode="General">
                  <c:v>0.17</c:v>
                </c:pt>
                <c:pt idx="36" formatCode="General">
                  <c:v>0.18</c:v>
                </c:pt>
                <c:pt idx="37" formatCode="General">
                  <c:v>0.19</c:v>
                </c:pt>
                <c:pt idx="38" formatCode="General">
                  <c:v>0.2</c:v>
                </c:pt>
                <c:pt idx="39" formatCode="General">
                  <c:v>0.21</c:v>
                </c:pt>
                <c:pt idx="40" formatCode="General">
                  <c:v>0.22</c:v>
                </c:pt>
                <c:pt idx="41" formatCode="General">
                  <c:v>0.23</c:v>
                </c:pt>
                <c:pt idx="42" formatCode="General">
                  <c:v>0.24</c:v>
                </c:pt>
                <c:pt idx="43" formatCode="General">
                  <c:v>0.25</c:v>
                </c:pt>
                <c:pt idx="44" formatCode="General">
                  <c:v>0.26</c:v>
                </c:pt>
                <c:pt idx="45" formatCode="General">
                  <c:v>0.27</c:v>
                </c:pt>
                <c:pt idx="46" formatCode="General">
                  <c:v>0.28000000000000003</c:v>
                </c:pt>
                <c:pt idx="47" formatCode="General">
                  <c:v>0.28999999999999998</c:v>
                </c:pt>
                <c:pt idx="48" formatCode="General">
                  <c:v>0.3</c:v>
                </c:pt>
                <c:pt idx="49" formatCode="General">
                  <c:v>0.31</c:v>
                </c:pt>
                <c:pt idx="50" formatCode="General">
                  <c:v>0.32</c:v>
                </c:pt>
                <c:pt idx="51" formatCode="General">
                  <c:v>0.33</c:v>
                </c:pt>
                <c:pt idx="52" formatCode="General">
                  <c:v>0.34</c:v>
                </c:pt>
                <c:pt idx="53" formatCode="General">
                  <c:v>0.35</c:v>
                </c:pt>
                <c:pt idx="54" formatCode="General">
                  <c:v>0.36</c:v>
                </c:pt>
                <c:pt idx="55" formatCode="General">
                  <c:v>0.37</c:v>
                </c:pt>
                <c:pt idx="56" formatCode="General">
                  <c:v>0.38</c:v>
                </c:pt>
                <c:pt idx="57" formatCode="General">
                  <c:v>0.39</c:v>
                </c:pt>
                <c:pt idx="58" formatCode="General">
                  <c:v>0.4</c:v>
                </c:pt>
                <c:pt idx="59" formatCode="General">
                  <c:v>0.41</c:v>
                </c:pt>
                <c:pt idx="60" formatCode="General">
                  <c:v>0.42</c:v>
                </c:pt>
                <c:pt idx="61" formatCode="General">
                  <c:v>0.43</c:v>
                </c:pt>
                <c:pt idx="62" formatCode="General">
                  <c:v>0.44</c:v>
                </c:pt>
                <c:pt idx="63" formatCode="General">
                  <c:v>0.45</c:v>
                </c:pt>
                <c:pt idx="64" formatCode="General">
                  <c:v>0.46</c:v>
                </c:pt>
                <c:pt idx="65" formatCode="General">
                  <c:v>0.47</c:v>
                </c:pt>
                <c:pt idx="66" formatCode="General">
                  <c:v>0.48</c:v>
                </c:pt>
                <c:pt idx="67" formatCode="General">
                  <c:v>0.49</c:v>
                </c:pt>
                <c:pt idx="68" formatCode="General">
                  <c:v>0.5</c:v>
                </c:pt>
                <c:pt idx="69" formatCode="General">
                  <c:v>0.51</c:v>
                </c:pt>
                <c:pt idx="70" formatCode="General">
                  <c:v>0.52</c:v>
                </c:pt>
                <c:pt idx="71" formatCode="General">
                  <c:v>0.53</c:v>
                </c:pt>
                <c:pt idx="72" formatCode="General">
                  <c:v>0.54</c:v>
                </c:pt>
                <c:pt idx="73" formatCode="General">
                  <c:v>0.55000000000000004</c:v>
                </c:pt>
                <c:pt idx="74" formatCode="General">
                  <c:v>0.56000000000000005</c:v>
                </c:pt>
                <c:pt idx="75" formatCode="General">
                  <c:v>0.56999999999999995</c:v>
                </c:pt>
                <c:pt idx="76" formatCode="General">
                  <c:v>0.57999999999999996</c:v>
                </c:pt>
                <c:pt idx="77" formatCode="General">
                  <c:v>0.59</c:v>
                </c:pt>
                <c:pt idx="78" formatCode="General">
                  <c:v>0.6</c:v>
                </c:pt>
                <c:pt idx="79" formatCode="General">
                  <c:v>0.61</c:v>
                </c:pt>
                <c:pt idx="80" formatCode="General">
                  <c:v>0.62</c:v>
                </c:pt>
                <c:pt idx="81" formatCode="General">
                  <c:v>0.63</c:v>
                </c:pt>
                <c:pt idx="82" formatCode="General">
                  <c:v>0.64</c:v>
                </c:pt>
                <c:pt idx="83" formatCode="General">
                  <c:v>0.65</c:v>
                </c:pt>
                <c:pt idx="84" formatCode="General">
                  <c:v>0.66</c:v>
                </c:pt>
                <c:pt idx="85" formatCode="General">
                  <c:v>0.67</c:v>
                </c:pt>
                <c:pt idx="86" formatCode="General">
                  <c:v>0.68</c:v>
                </c:pt>
                <c:pt idx="87" formatCode="General">
                  <c:v>0.69</c:v>
                </c:pt>
                <c:pt idx="88" formatCode="General">
                  <c:v>0.7</c:v>
                </c:pt>
                <c:pt idx="89" formatCode="General">
                  <c:v>0.71</c:v>
                </c:pt>
                <c:pt idx="90" formatCode="General">
                  <c:v>0.72</c:v>
                </c:pt>
                <c:pt idx="91" formatCode="General">
                  <c:v>0.73</c:v>
                </c:pt>
                <c:pt idx="92" formatCode="General">
                  <c:v>0.74</c:v>
                </c:pt>
                <c:pt idx="93" formatCode="General">
                  <c:v>0.75</c:v>
                </c:pt>
                <c:pt idx="94" formatCode="General">
                  <c:v>0.76</c:v>
                </c:pt>
                <c:pt idx="95" formatCode="General">
                  <c:v>0.77</c:v>
                </c:pt>
                <c:pt idx="96" formatCode="General">
                  <c:v>0.78</c:v>
                </c:pt>
                <c:pt idx="97" formatCode="General">
                  <c:v>0.79</c:v>
                </c:pt>
                <c:pt idx="98" formatCode="General">
                  <c:v>0.8</c:v>
                </c:pt>
                <c:pt idx="99" formatCode="General">
                  <c:v>0.81</c:v>
                </c:pt>
                <c:pt idx="100" formatCode="General">
                  <c:v>0.82</c:v>
                </c:pt>
                <c:pt idx="101" formatCode="General">
                  <c:v>0.83</c:v>
                </c:pt>
                <c:pt idx="102" formatCode="General">
                  <c:v>0.84</c:v>
                </c:pt>
                <c:pt idx="103" formatCode="General">
                  <c:v>0.85</c:v>
                </c:pt>
                <c:pt idx="104" formatCode="General">
                  <c:v>0.86</c:v>
                </c:pt>
                <c:pt idx="105" formatCode="General">
                  <c:v>0.87</c:v>
                </c:pt>
                <c:pt idx="106" formatCode="General">
                  <c:v>0.88</c:v>
                </c:pt>
                <c:pt idx="107" formatCode="General">
                  <c:v>0.89</c:v>
                </c:pt>
                <c:pt idx="108" formatCode="General">
                  <c:v>0.9</c:v>
                </c:pt>
                <c:pt idx="109" formatCode="General">
                  <c:v>0.91</c:v>
                </c:pt>
                <c:pt idx="110" formatCode="General">
                  <c:v>0.92</c:v>
                </c:pt>
                <c:pt idx="111" formatCode="General">
                  <c:v>0.93</c:v>
                </c:pt>
                <c:pt idx="112" formatCode="General">
                  <c:v>0.94</c:v>
                </c:pt>
                <c:pt idx="113" formatCode="General">
                  <c:v>0.95</c:v>
                </c:pt>
                <c:pt idx="114" formatCode="General">
                  <c:v>0.96</c:v>
                </c:pt>
                <c:pt idx="115" formatCode="General">
                  <c:v>0.97</c:v>
                </c:pt>
                <c:pt idx="116" formatCode="General">
                  <c:v>0.98</c:v>
                </c:pt>
                <c:pt idx="117" formatCode="General">
                  <c:v>0.99</c:v>
                </c:pt>
                <c:pt idx="118" formatCode="General">
                  <c:v>0.995</c:v>
                </c:pt>
              </c:numCache>
            </c:numRef>
          </c:yVal>
          <c:smooth val="1"/>
          <c:extLst>
            <c:ext xmlns:c16="http://schemas.microsoft.com/office/drawing/2014/chart" uri="{C3380CC4-5D6E-409C-BE32-E72D297353CC}">
              <c16:uniqueId val="{00000001-5490-4F1A-9103-71A5B323844B}"/>
            </c:ext>
          </c:extLst>
        </c:ser>
        <c:dLbls>
          <c:showLegendKey val="0"/>
          <c:showVal val="0"/>
          <c:showCatName val="0"/>
          <c:showSerName val="0"/>
          <c:showPercent val="0"/>
          <c:showBubbleSize val="0"/>
        </c:dLbls>
        <c:axId val="595855215"/>
        <c:axId val="595867695"/>
      </c:scatterChart>
      <c:valAx>
        <c:axId val="595855215"/>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867695"/>
        <c:crosses val="autoZero"/>
        <c:crossBetween val="midCat"/>
      </c:valAx>
      <c:valAx>
        <c:axId val="595867695"/>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855215"/>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Gamma!$C$27</c:f>
              <c:strCache>
                <c:ptCount val="1"/>
                <c:pt idx="0">
                  <c:v>PDF of Gamma Distribution (with alpha=12 and beta=3)</c:v>
                </c:pt>
              </c:strCache>
            </c:strRef>
          </c:tx>
          <c:spPr>
            <a:ln w="28575" cap="rnd">
              <a:solidFill>
                <a:schemeClr val="accent1"/>
              </a:solidFill>
              <a:round/>
            </a:ln>
            <a:effectLst/>
          </c:spPr>
          <c:marker>
            <c:symbol val="none"/>
          </c:marker>
          <c:xVal>
            <c:numRef>
              <c:f>Gamma!$U$4:$U$122</c:f>
              <c:numCache>
                <c:formatCode>General</c:formatCode>
                <c:ptCount val="119"/>
                <c:pt idx="0">
                  <c:v>0</c:v>
                </c:pt>
                <c:pt idx="1">
                  <c:v>9.3344967861244363</c:v>
                </c:pt>
                <c:pt idx="2">
                  <c:v>10.074993903352038</c:v>
                </c:pt>
                <c:pt idx="3">
                  <c:v>10.54449927644168</c:v>
                </c:pt>
                <c:pt idx="4">
                  <c:v>10.895631674150366</c:v>
                </c:pt>
                <c:pt idx="5">
                  <c:v>11.179040851101187</c:v>
                </c:pt>
                <c:pt idx="6">
                  <c:v>11.418175508042692</c:v>
                </c:pt>
                <c:pt idx="7">
                  <c:v>11.625922415151836</c:v>
                </c:pt>
                <c:pt idx="8">
                  <c:v>11.810164677986435</c:v>
                </c:pt>
                <c:pt idx="9">
                  <c:v>11.976094473687166</c:v>
                </c:pt>
                <c:pt idx="10">
                  <c:v>12.127322371273753</c:v>
                </c:pt>
                <c:pt idx="11">
                  <c:v>13.193826618207817</c:v>
                </c:pt>
                <c:pt idx="12">
                  <c:v>13.882279645357297</c:v>
                </c:pt>
                <c:pt idx="13">
                  <c:v>14.403889061583953</c:v>
                </c:pt>
                <c:pt idx="14">
                  <c:v>14.829350253362197</c:v>
                </c:pt>
                <c:pt idx="15">
                  <c:v>15.191592042088782</c:v>
                </c:pt>
                <c:pt idx="16">
                  <c:v>15.50879970889036</c:v>
                </c:pt>
                <c:pt idx="17">
                  <c:v>15.792143546437341</c:v>
                </c:pt>
                <c:pt idx="18">
                  <c:v>16.049007352342453</c:v>
                </c:pt>
                <c:pt idx="19">
                  <c:v>16.284542213298423</c:v>
                </c:pt>
                <c:pt idx="20">
                  <c:v>17.987733070417544</c:v>
                </c:pt>
                <c:pt idx="21">
                  <c:v>19.131406911482252</c:v>
                </c:pt>
                <c:pt idx="22">
                  <c:v>20.024749217409834</c:v>
                </c:pt>
                <c:pt idx="23">
                  <c:v>20.772637540755319</c:v>
                </c:pt>
                <c:pt idx="24">
                  <c:v>21.424387900867011</c:v>
                </c:pt>
                <c:pt idx="25">
                  <c:v>22.007444680643776</c:v>
                </c:pt>
                <c:pt idx="26">
                  <c:v>22.53877646804149</c:v>
                </c:pt>
                <c:pt idx="27">
                  <c:v>23.029665753931393</c:v>
                </c:pt>
                <c:pt idx="28">
                  <c:v>23.488026078769241</c:v>
                </c:pt>
                <c:pt idx="29">
                  <c:v>23.919640617857912</c:v>
                </c:pt>
                <c:pt idx="30">
                  <c:v>24.3288757388639</c:v>
                </c:pt>
                <c:pt idx="31">
                  <c:v>24.719116857422037</c:v>
                </c:pt>
                <c:pt idx="32">
                  <c:v>25.093047497043663</c:v>
                </c:pt>
                <c:pt idx="33">
                  <c:v>25.452835016559376</c:v>
                </c:pt>
                <c:pt idx="34">
                  <c:v>25.800258300495887</c:v>
                </c:pt>
                <c:pt idx="35">
                  <c:v>26.136798008409645</c:v>
                </c:pt>
                <c:pt idx="36">
                  <c:v>26.463701899703189</c:v>
                </c:pt>
                <c:pt idx="37">
                  <c:v>26.782033109772854</c:v>
                </c:pt>
                <c:pt idx="38">
                  <c:v>27.092706485081237</c:v>
                </c:pt>
                <c:pt idx="39">
                  <c:v>27.396516378216084</c:v>
                </c:pt>
                <c:pt idx="40">
                  <c:v>27.694158221161061</c:v>
                </c:pt>
                <c:pt idx="41">
                  <c:v>27.986245490126276</c:v>
                </c:pt>
                <c:pt idx="42">
                  <c:v>28.27332320586104</c:v>
                </c:pt>
                <c:pt idx="43">
                  <c:v>28.555878794285324</c:v>
                </c:pt>
                <c:pt idx="44">
                  <c:v>28.834350911338859</c:v>
                </c:pt>
                <c:pt idx="45">
                  <c:v>29.10913668038193</c:v>
                </c:pt>
                <c:pt idx="46">
                  <c:v>29.380597679262252</c:v>
                </c:pt>
                <c:pt idx="47">
                  <c:v>29.649064933528429</c:v>
                </c:pt>
                <c:pt idx="48">
                  <c:v>29.914843113058016</c:v>
                </c:pt>
                <c:pt idx="49">
                  <c:v>30.178214085370186</c:v>
                </c:pt>
                <c:pt idx="50">
                  <c:v>30.439439945844391</c:v>
                </c:pt>
                <c:pt idx="51">
                  <c:v>30.698765619991608</c:v>
                </c:pt>
                <c:pt idx="52">
                  <c:v>30.956421113724588</c:v>
                </c:pt>
                <c:pt idx="53">
                  <c:v>31.212623472746049</c:v>
                </c:pt>
                <c:pt idx="54">
                  <c:v>31.467578500634524</c:v>
                </c:pt>
                <c:pt idx="55">
                  <c:v>31.721482276163641</c:v>
                </c:pt>
                <c:pt idx="56">
                  <c:v>31.974522503259085</c:v>
                </c:pt>
                <c:pt idx="57">
                  <c:v>32.226879721342542</c:v>
                </c:pt>
                <c:pt idx="58">
                  <c:v>32.478728399308764</c:v>
                </c:pt>
                <c:pt idx="59">
                  <c:v>32.730237932784306</c:v>
                </c:pt>
                <c:pt idx="60">
                  <c:v>32.981573561436832</c:v>
                </c:pt>
                <c:pt idx="61">
                  <c:v>33.232897220800616</c:v>
                </c:pt>
                <c:pt idx="62">
                  <c:v>33.484368341245926</c:v>
                </c:pt>
                <c:pt idx="63">
                  <c:v>33.736144605264386</c:v>
                </c:pt>
                <c:pt idx="64">
                  <c:v>33.988382673104496</c:v>
                </c:pt>
                <c:pt idx="65">
                  <c:v>34.241238885921291</c:v>
                </c:pt>
                <c:pt idx="66">
                  <c:v>34.494869954966177</c:v>
                </c:pt>
                <c:pt idx="67">
                  <c:v>34.749433644908798</c:v>
                </c:pt>
                <c:pt idx="68">
                  <c:v>35.005089459134297</c:v>
                </c:pt>
                <c:pt idx="69">
                  <c:v>35.261999334785429</c:v>
                </c:pt>
                <c:pt idx="70">
                  <c:v>35.520328355412651</c:v>
                </c:pt>
                <c:pt idx="71">
                  <c:v>35.780245489359586</c:v>
                </c:pt>
                <c:pt idx="72">
                  <c:v>36.041924362450416</c:v>
                </c:pt>
                <c:pt idx="73">
                  <c:v>36.305544074175188</c:v>
                </c:pt>
                <c:pt idx="74">
                  <c:v>36.571290067405513</c:v>
                </c:pt>
                <c:pt idx="75">
                  <c:v>36.839355062747231</c:v>
                </c:pt>
                <c:pt idx="76">
                  <c:v>37.109940069981889</c:v>
                </c:pt>
                <c:pt idx="77">
                  <c:v>37.383255490714603</c:v>
                </c:pt>
                <c:pt idx="78">
                  <c:v>37.659522328392526</c:v>
                </c:pt>
                <c:pt idx="79">
                  <c:v>37.938973524363</c:v>
                </c:pt>
                <c:pt idx="80">
                  <c:v>38.221855441703511</c:v>
                </c:pt>
                <c:pt idx="81">
                  <c:v>38.508429522302997</c:v>
                </c:pt>
                <c:pt idx="82">
                  <c:v>38.798974147267856</c:v>
                </c:pt>
                <c:pt idx="83">
                  <c:v>39.093786736374916</c:v>
                </c:pt>
                <c:pt idx="84">
                  <c:v>39.393186129265402</c:v>
                </c:pt>
                <c:pt idx="85">
                  <c:v>39.697515299718944</c:v>
                </c:pt>
                <c:pt idx="86">
                  <c:v>40.007144465120199</c:v>
                </c:pt>
                <c:pt idx="87">
                  <c:v>40.322474666733022</c:v>
                </c:pt>
                <c:pt idx="88">
                  <c:v>40.643941913426616</c:v>
                </c:pt>
                <c:pt idx="89">
                  <c:v>40.972022003116201</c:v>
                </c:pt>
                <c:pt idx="90">
                  <c:v>41.307236163827923</c:v>
                </c:pt>
                <c:pt idx="91">
                  <c:v>41.650157691925045</c:v>
                </c:pt>
                <c:pt idx="92">
                  <c:v>42.001419811331459</c:v>
                </c:pt>
                <c:pt idx="93">
                  <c:v>42.361725038293145</c:v>
                </c:pt>
                <c:pt idx="94">
                  <c:v>42.731856416579902</c:v>
                </c:pt>
                <c:pt idx="95">
                  <c:v>43.112691095518962</c:v>
                </c:pt>
                <c:pt idx="96">
                  <c:v>43.505216868639849</c:v>
                </c:pt>
                <c:pt idx="97">
                  <c:v>43.910552489744923</c:v>
                </c:pt>
                <c:pt idx="98">
                  <c:v>44.329972859287729</c:v>
                </c:pt>
                <c:pt idx="99">
                  <c:v>44.764940562348613</c:v>
                </c:pt>
                <c:pt idx="100">
                  <c:v>45.217145794529038</c:v>
                </c:pt>
                <c:pt idx="101">
                  <c:v>45.688557518874475</c:v>
                </c:pt>
                <c:pt idx="102">
                  <c:v>46.181489891942292</c:v>
                </c:pt>
                <c:pt idx="103">
                  <c:v>46.698689804419359</c:v>
                </c:pt>
                <c:pt idx="104">
                  <c:v>47.243454179144869</c:v>
                </c:pt>
                <c:pt idx="105">
                  <c:v>47.819790113630916</c:v>
                </c:pt>
                <c:pt idx="106">
                  <c:v>48.432638225176674</c:v>
                </c:pt>
                <c:pt idx="107">
                  <c:v>49.088191857341435</c:v>
                </c:pt>
                <c:pt idx="108">
                  <c:v>49.794366432942269</c:v>
                </c:pt>
                <c:pt idx="109">
                  <c:v>50.561513003197284</c:v>
                </c:pt>
                <c:pt idx="110">
                  <c:v>51.403547125008643</c:v>
                </c:pt>
                <c:pt idx="111">
                  <c:v>52.339823397984723</c:v>
                </c:pt>
                <c:pt idx="112">
                  <c:v>53.398441332912114</c:v>
                </c:pt>
                <c:pt idx="113">
                  <c:v>54.62254275271097</c:v>
                </c:pt>
                <c:pt idx="114">
                  <c:v>56.083606008356391</c:v>
                </c:pt>
                <c:pt idx="115">
                  <c:v>57.913890939968262</c:v>
                </c:pt>
                <c:pt idx="116">
                  <c:v>60.405541521664091</c:v>
                </c:pt>
                <c:pt idx="117">
                  <c:v>64.469730209027432</c:v>
                </c:pt>
                <c:pt idx="118">
                  <c:v>68.33776790479584</c:v>
                </c:pt>
              </c:numCache>
            </c:numRef>
          </c:xVal>
          <c:yVal>
            <c:numRef>
              <c:f>Gamma!$V$4:$V$122</c:f>
              <c:numCache>
                <c:formatCode>General</c:formatCode>
                <c:ptCount val="119"/>
                <c:pt idx="0">
                  <c:v>0</c:v>
                </c:pt>
                <c:pt idx="1">
                  <c:v>9.8419788128112544E-5</c:v>
                </c:pt>
                <c:pt idx="2">
                  <c:v>1.7806443456448013E-4</c:v>
                </c:pt>
                <c:pt idx="3">
                  <c:v>2.5130560988987998E-4</c:v>
                </c:pt>
                <c:pt idx="4">
                  <c:v>3.2052472520436648E-4</c:v>
                </c:pt>
                <c:pt idx="5">
                  <c:v>3.8681854062320531E-4</c:v>
                </c:pt>
                <c:pt idx="6">
                  <c:v>4.5081969037439706E-4</c:v>
                </c:pt>
                <c:pt idx="7">
                  <c:v>5.1293956482714211E-4</c:v>
                </c:pt>
                <c:pt idx="8">
                  <c:v>5.7346677627144395E-4</c:v>
                </c:pt>
                <c:pt idx="9">
                  <c:v>6.3261476401221893E-4</c:v>
                </c:pt>
                <c:pt idx="10">
                  <c:v>6.9054763346385463E-4</c:v>
                </c:pt>
                <c:pt idx="11">
                  <c:v>1.2231104952662396E-3</c:v>
                </c:pt>
                <c:pt idx="12">
                  <c:v>1.7013438070367841E-3</c:v>
                </c:pt>
                <c:pt idx="13">
                  <c:v>2.1453105006818585E-3</c:v>
                </c:pt>
                <c:pt idx="14">
                  <c:v>2.5642729346724352E-3</c:v>
                </c:pt>
                <c:pt idx="15">
                  <c:v>2.9635837772336135E-3</c:v>
                </c:pt>
                <c:pt idx="16">
                  <c:v>3.3467292043144999E-3</c:v>
                </c:pt>
                <c:pt idx="17">
                  <c:v>3.7161582919459069E-3</c:v>
                </c:pt>
                <c:pt idx="18">
                  <c:v>4.0736844355763477E-3</c:v>
                </c:pt>
                <c:pt idx="19">
                  <c:v>4.4207034394304918E-3</c:v>
                </c:pt>
                <c:pt idx="20">
                  <c:v>7.4840887722405604E-3</c:v>
                </c:pt>
                <c:pt idx="21">
                  <c:v>1.0070485445263131E-2</c:v>
                </c:pt>
                <c:pt idx="22">
                  <c:v>1.2352299334762453E-2</c:v>
                </c:pt>
                <c:pt idx="23">
                  <c:v>1.4409536604545681E-2</c:v>
                </c:pt>
                <c:pt idx="24">
                  <c:v>1.628861140872416E-2</c:v>
                </c:pt>
                <c:pt idx="25">
                  <c:v>1.8019847208317088E-2</c:v>
                </c:pt>
                <c:pt idx="26">
                  <c:v>1.9624601321092072E-2</c:v>
                </c:pt>
                <c:pt idx="27">
                  <c:v>2.1118721462713923E-2</c:v>
                </c:pt>
                <c:pt idx="28">
                  <c:v>2.2514427656779055E-2</c:v>
                </c:pt>
                <c:pt idx="29">
                  <c:v>2.3821424879637999E-2</c:v>
                </c:pt>
                <c:pt idx="30">
                  <c:v>2.504760310550392E-2</c:v>
                </c:pt>
                <c:pt idx="31">
                  <c:v>2.6199499754832718E-2</c:v>
                </c:pt>
                <c:pt idx="32">
                  <c:v>2.7282617429862079E-2</c:v>
                </c:pt>
                <c:pt idx="33">
                  <c:v>2.8301649408144166E-2</c:v>
                </c:pt>
                <c:pt idx="34">
                  <c:v>2.9260644081253947E-2</c:v>
                </c:pt>
                <c:pt idx="35">
                  <c:v>3.0163127676723619E-2</c:v>
                </c:pt>
                <c:pt idx="36">
                  <c:v>3.1012197691242041E-2</c:v>
                </c:pt>
                <c:pt idx="37">
                  <c:v>3.1810595271510117E-2</c:v>
                </c:pt>
                <c:pt idx="38">
                  <c:v>3.2560762148753933E-2</c:v>
                </c:pt>
                <c:pt idx="39">
                  <c:v>3.3264886032792138E-2</c:v>
                </c:pt>
                <c:pt idx="40">
                  <c:v>3.3924937243847049E-2</c:v>
                </c:pt>
                <c:pt idx="41">
                  <c:v>3.4542698594869144E-2</c:v>
                </c:pt>
                <c:pt idx="42">
                  <c:v>3.5119790006858255E-2</c:v>
                </c:pt>
                <c:pt idx="43">
                  <c:v>3.5657688965444946E-2</c:v>
                </c:pt>
                <c:pt idx="44">
                  <c:v>3.6157747658480385E-2</c:v>
                </c:pt>
                <c:pt idx="45">
                  <c:v>3.6621207438779578E-2</c:v>
                </c:pt>
                <c:pt idx="46">
                  <c:v>3.704921111169298E-2</c:v>
                </c:pt>
                <c:pt idx="47">
                  <c:v>3.7442813439123236E-2</c:v>
                </c:pt>
                <c:pt idx="48">
                  <c:v>3.7802990169835092E-2</c:v>
                </c:pt>
                <c:pt idx="49">
                  <c:v>3.8130645843362614E-2</c:v>
                </c:pt>
                <c:pt idx="50">
                  <c:v>3.8426620566503818E-2</c:v>
                </c:pt>
                <c:pt idx="51">
                  <c:v>3.869169592372125E-2</c:v>
                </c:pt>
                <c:pt idx="52">
                  <c:v>3.8926600153143857E-2</c:v>
                </c:pt>
                <c:pt idx="53">
                  <c:v>3.9132012696378164E-2</c:v>
                </c:pt>
                <c:pt idx="54">
                  <c:v>3.9308568211577459E-2</c:v>
                </c:pt>
                <c:pt idx="55">
                  <c:v>3.9456860124124464E-2</c:v>
                </c:pt>
                <c:pt idx="56">
                  <c:v>3.9577443777058276E-2</c:v>
                </c:pt>
                <c:pt idx="57">
                  <c:v>3.9670839233412893E-2</c:v>
                </c:pt>
                <c:pt idx="58">
                  <c:v>3.9737533774461625E-2</c:v>
                </c:pt>
                <c:pt idx="59">
                  <c:v>3.9777984131120651E-2</c:v>
                </c:pt>
                <c:pt idx="60">
                  <c:v>3.979261848017171E-2</c:v>
                </c:pt>
                <c:pt idx="61">
                  <c:v>3.9781838232297535E-2</c:v>
                </c:pt>
                <c:pt idx="62">
                  <c:v>3.9746019635009761E-2</c:v>
                </c:pt>
                <c:pt idx="63">
                  <c:v>3.9685515210246963E-2</c:v>
                </c:pt>
                <c:pt idx="64">
                  <c:v>3.9600655043620613E-2</c:v>
                </c:pt>
                <c:pt idx="65">
                  <c:v>3.9491747939896779E-2</c:v>
                </c:pt>
                <c:pt idx="66">
                  <c:v>3.9359082457251546E-2</c:v>
                </c:pt>
                <c:pt idx="67">
                  <c:v>3.9202927831064757E-2</c:v>
                </c:pt>
                <c:pt idx="68">
                  <c:v>3.9023534796475377E-2</c:v>
                </c:pt>
                <c:pt idx="69">
                  <c:v>3.8821136317567347E-2</c:v>
                </c:pt>
                <c:pt idx="70">
                  <c:v>3.8595948229856299E-2</c:v>
                </c:pt>
                <c:pt idx="71">
                  <c:v>3.8348169801674034E-2</c:v>
                </c:pt>
                <c:pt idx="72">
                  <c:v>3.8077984219075371E-2</c:v>
                </c:pt>
                <c:pt idx="73">
                  <c:v>3.7785558997997855E-2</c:v>
                </c:pt>
                <c:pt idx="74">
                  <c:v>3.7471046326570362E-2</c:v>
                </c:pt>
                <c:pt idx="75">
                  <c:v>3.7134583339672712E-2</c:v>
                </c:pt>
                <c:pt idx="76">
                  <c:v>3.6776292327079067E-2</c:v>
                </c:pt>
                <c:pt idx="77">
                  <c:v>3.6396280875755208E-2</c:v>
                </c:pt>
                <c:pt idx="78">
                  <c:v>3.5994641946107832E-2</c:v>
                </c:pt>
                <c:pt idx="79">
                  <c:v>3.5571453881184094E-2</c:v>
                </c:pt>
                <c:pt idx="80">
                  <c:v>3.5126780346972912E-2</c:v>
                </c:pt>
                <c:pt idx="81">
                  <c:v>3.4660670201044089E-2</c:v>
                </c:pt>
                <c:pt idx="82">
                  <c:v>3.4173157285751453E-2</c:v>
                </c:pt>
                <c:pt idx="83">
                  <c:v>3.3664260141092799E-2</c:v>
                </c:pt>
                <c:pt idx="84">
                  <c:v>3.3133981631026758E-2</c:v>
                </c:pt>
                <c:pt idx="85">
                  <c:v>3.2582308475549576E-2</c:v>
                </c:pt>
                <c:pt idx="86">
                  <c:v>3.2009210679080739E-2</c:v>
                </c:pt>
                <c:pt idx="87">
                  <c:v>3.1414640843625462E-2</c:v>
                </c:pt>
                <c:pt idx="88">
                  <c:v>3.0798533352686706E-2</c:v>
                </c:pt>
                <c:pt idx="89">
                  <c:v>3.0160803408880863E-2</c:v>
                </c:pt>
                <c:pt idx="90">
                  <c:v>2.9501345904519301E-2</c:v>
                </c:pt>
                <c:pt idx="91">
                  <c:v>2.8820034099869572E-2</c:v>
                </c:pt>
                <c:pt idx="92">
                  <c:v>2.8116718078147349E-2</c:v>
                </c:pt>
                <c:pt idx="93">
                  <c:v>2.7391222939184737E-2</c:v>
                </c:pt>
                <c:pt idx="94">
                  <c:v>2.6643346684714582E-2</c:v>
                </c:pt>
                <c:pt idx="95">
                  <c:v>2.5872857736692071E-2</c:v>
                </c:pt>
                <c:pt idx="96">
                  <c:v>2.5079492015188734E-2</c:v>
                </c:pt>
                <c:pt idx="97">
                  <c:v>2.4262949482951927E-2</c:v>
                </c:pt>
                <c:pt idx="98">
                  <c:v>2.3422890038034511E-2</c:v>
                </c:pt>
                <c:pt idx="99">
                  <c:v>2.2558928601539921E-2</c:v>
                </c:pt>
                <c:pt idx="100">
                  <c:v>2.167062920094414E-2</c:v>
                </c:pt>
                <c:pt idx="101">
                  <c:v>2.0757497785370817E-2</c:v>
                </c:pt>
                <c:pt idx="102">
                  <c:v>1.9818973419602669E-2</c:v>
                </c:pt>
                <c:pt idx="103">
                  <c:v>1.8854417376106738E-2</c:v>
                </c:pt>
                <c:pt idx="104">
                  <c:v>1.7863099459271524E-2</c:v>
                </c:pt>
                <c:pt idx="105">
                  <c:v>1.6844180621381519E-2</c:v>
                </c:pt>
                <c:pt idx="106">
                  <c:v>1.5796690511913705E-2</c:v>
                </c:pt>
                <c:pt idx="107">
                  <c:v>1.4719497947471032E-2</c:v>
                </c:pt>
                <c:pt idx="108">
                  <c:v>1.3611271231457675E-2</c:v>
                </c:pt>
                <c:pt idx="109">
                  <c:v>1.2470423474936911E-2</c:v>
                </c:pt>
                <c:pt idx="110">
                  <c:v>1.1295034947585509E-2</c:v>
                </c:pt>
                <c:pt idx="111">
                  <c:v>1.0082738702140942E-2</c:v>
                </c:pt>
                <c:pt idx="112">
                  <c:v>8.8305442747335251E-3</c:v>
                </c:pt>
                <c:pt idx="113">
                  <c:v>7.5345497165766771E-3</c:v>
                </c:pt>
                <c:pt idx="114">
                  <c:v>6.1894336789712848E-3</c:v>
                </c:pt>
                <c:pt idx="115">
                  <c:v>4.7874581277148089E-3</c:v>
                </c:pt>
                <c:pt idx="116">
                  <c:v>3.3161643124446794E-3</c:v>
                </c:pt>
                <c:pt idx="117">
                  <c:v>1.7512745893401612E-3</c:v>
                </c:pt>
                <c:pt idx="118">
                  <c:v>9.1569900147571372E-4</c:v>
                </c:pt>
              </c:numCache>
            </c:numRef>
          </c:yVal>
          <c:smooth val="1"/>
          <c:extLst>
            <c:ext xmlns:c16="http://schemas.microsoft.com/office/drawing/2014/chart" uri="{C3380CC4-5D6E-409C-BE32-E72D297353CC}">
              <c16:uniqueId val="{00000001-C40D-41E8-B9D9-B0919FAA5CB2}"/>
            </c:ext>
          </c:extLst>
        </c:ser>
        <c:dLbls>
          <c:showLegendKey val="0"/>
          <c:showVal val="0"/>
          <c:showCatName val="0"/>
          <c:showSerName val="0"/>
          <c:showPercent val="0"/>
          <c:showBubbleSize val="0"/>
        </c:dLbls>
        <c:axId val="669428008"/>
        <c:axId val="669427680"/>
      </c:scatterChart>
      <c:valAx>
        <c:axId val="669428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427680"/>
        <c:crosses val="autoZero"/>
        <c:crossBetween val="midCat"/>
      </c:valAx>
      <c:valAx>
        <c:axId val="6694276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4280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Gamma!$C$28</c:f>
              <c:strCache>
                <c:ptCount val="1"/>
                <c:pt idx="0">
                  <c:v>CDF of Gamma Distribution (with alpha=12 and beta=3)</c:v>
                </c:pt>
              </c:strCache>
            </c:strRef>
          </c:tx>
          <c:spPr>
            <a:ln w="28575" cap="rnd">
              <a:solidFill>
                <a:schemeClr val="tx1">
                  <a:lumMod val="65000"/>
                  <a:lumOff val="35000"/>
                </a:schemeClr>
              </a:solidFill>
              <a:round/>
            </a:ln>
            <a:effectLst/>
          </c:spPr>
          <c:marker>
            <c:symbol val="none"/>
          </c:marker>
          <c:xVal>
            <c:numRef>
              <c:f>Gamma!$U$4:$U$122</c:f>
              <c:numCache>
                <c:formatCode>General</c:formatCode>
                <c:ptCount val="119"/>
                <c:pt idx="0">
                  <c:v>0</c:v>
                </c:pt>
                <c:pt idx="1">
                  <c:v>9.3344967861244363</c:v>
                </c:pt>
                <c:pt idx="2">
                  <c:v>10.074993903352038</c:v>
                </c:pt>
                <c:pt idx="3">
                  <c:v>10.54449927644168</c:v>
                </c:pt>
                <c:pt idx="4">
                  <c:v>10.895631674150366</c:v>
                </c:pt>
                <c:pt idx="5">
                  <c:v>11.179040851101187</c:v>
                </c:pt>
                <c:pt idx="6">
                  <c:v>11.418175508042692</c:v>
                </c:pt>
                <c:pt idx="7">
                  <c:v>11.625922415151836</c:v>
                </c:pt>
                <c:pt idx="8">
                  <c:v>11.810164677986435</c:v>
                </c:pt>
                <c:pt idx="9">
                  <c:v>11.976094473687166</c:v>
                </c:pt>
                <c:pt idx="10">
                  <c:v>12.127322371273753</c:v>
                </c:pt>
                <c:pt idx="11">
                  <c:v>13.193826618207817</c:v>
                </c:pt>
                <c:pt idx="12">
                  <c:v>13.882279645357297</c:v>
                </c:pt>
                <c:pt idx="13">
                  <c:v>14.403889061583953</c:v>
                </c:pt>
                <c:pt idx="14">
                  <c:v>14.829350253362197</c:v>
                </c:pt>
                <c:pt idx="15">
                  <c:v>15.191592042088782</c:v>
                </c:pt>
                <c:pt idx="16">
                  <c:v>15.50879970889036</c:v>
                </c:pt>
                <c:pt idx="17">
                  <c:v>15.792143546437341</c:v>
                </c:pt>
                <c:pt idx="18">
                  <c:v>16.049007352342453</c:v>
                </c:pt>
                <c:pt idx="19">
                  <c:v>16.284542213298423</c:v>
                </c:pt>
                <c:pt idx="20">
                  <c:v>17.987733070417544</c:v>
                </c:pt>
                <c:pt idx="21">
                  <c:v>19.131406911482252</c:v>
                </c:pt>
                <c:pt idx="22">
                  <c:v>20.024749217409834</c:v>
                </c:pt>
                <c:pt idx="23">
                  <c:v>20.772637540755319</c:v>
                </c:pt>
                <c:pt idx="24">
                  <c:v>21.424387900867011</c:v>
                </c:pt>
                <c:pt idx="25">
                  <c:v>22.007444680643776</c:v>
                </c:pt>
                <c:pt idx="26">
                  <c:v>22.53877646804149</c:v>
                </c:pt>
                <c:pt idx="27">
                  <c:v>23.029665753931393</c:v>
                </c:pt>
                <c:pt idx="28">
                  <c:v>23.488026078769241</c:v>
                </c:pt>
                <c:pt idx="29">
                  <c:v>23.919640617857912</c:v>
                </c:pt>
                <c:pt idx="30">
                  <c:v>24.3288757388639</c:v>
                </c:pt>
                <c:pt idx="31">
                  <c:v>24.719116857422037</c:v>
                </c:pt>
                <c:pt idx="32">
                  <c:v>25.093047497043663</c:v>
                </c:pt>
                <c:pt idx="33">
                  <c:v>25.452835016559376</c:v>
                </c:pt>
                <c:pt idx="34">
                  <c:v>25.800258300495887</c:v>
                </c:pt>
                <c:pt idx="35">
                  <c:v>26.136798008409645</c:v>
                </c:pt>
                <c:pt idx="36">
                  <c:v>26.463701899703189</c:v>
                </c:pt>
                <c:pt idx="37">
                  <c:v>26.782033109772854</c:v>
                </c:pt>
                <c:pt idx="38">
                  <c:v>27.092706485081237</c:v>
                </c:pt>
                <c:pt idx="39">
                  <c:v>27.396516378216084</c:v>
                </c:pt>
                <c:pt idx="40">
                  <c:v>27.694158221161061</c:v>
                </c:pt>
                <c:pt idx="41">
                  <c:v>27.986245490126276</c:v>
                </c:pt>
                <c:pt idx="42">
                  <c:v>28.27332320586104</c:v>
                </c:pt>
                <c:pt idx="43">
                  <c:v>28.555878794285324</c:v>
                </c:pt>
                <c:pt idx="44">
                  <c:v>28.834350911338859</c:v>
                </c:pt>
                <c:pt idx="45">
                  <c:v>29.10913668038193</c:v>
                </c:pt>
                <c:pt idx="46">
                  <c:v>29.380597679262252</c:v>
                </c:pt>
                <c:pt idx="47">
                  <c:v>29.649064933528429</c:v>
                </c:pt>
                <c:pt idx="48">
                  <c:v>29.914843113058016</c:v>
                </c:pt>
                <c:pt idx="49">
                  <c:v>30.178214085370186</c:v>
                </c:pt>
                <c:pt idx="50">
                  <c:v>30.439439945844391</c:v>
                </c:pt>
                <c:pt idx="51">
                  <c:v>30.698765619991608</c:v>
                </c:pt>
                <c:pt idx="52">
                  <c:v>30.956421113724588</c:v>
                </c:pt>
                <c:pt idx="53">
                  <c:v>31.212623472746049</c:v>
                </c:pt>
                <c:pt idx="54">
                  <c:v>31.467578500634524</c:v>
                </c:pt>
                <c:pt idx="55">
                  <c:v>31.721482276163641</c:v>
                </c:pt>
                <c:pt idx="56">
                  <c:v>31.974522503259085</c:v>
                </c:pt>
                <c:pt idx="57">
                  <c:v>32.226879721342542</c:v>
                </c:pt>
                <c:pt idx="58">
                  <c:v>32.478728399308764</c:v>
                </c:pt>
                <c:pt idx="59">
                  <c:v>32.730237932784306</c:v>
                </c:pt>
                <c:pt idx="60">
                  <c:v>32.981573561436832</c:v>
                </c:pt>
                <c:pt idx="61">
                  <c:v>33.232897220800616</c:v>
                </c:pt>
                <c:pt idx="62">
                  <c:v>33.484368341245926</c:v>
                </c:pt>
                <c:pt idx="63">
                  <c:v>33.736144605264386</c:v>
                </c:pt>
                <c:pt idx="64">
                  <c:v>33.988382673104496</c:v>
                </c:pt>
                <c:pt idx="65">
                  <c:v>34.241238885921291</c:v>
                </c:pt>
                <c:pt idx="66">
                  <c:v>34.494869954966177</c:v>
                </c:pt>
                <c:pt idx="67">
                  <c:v>34.749433644908798</c:v>
                </c:pt>
                <c:pt idx="68">
                  <c:v>35.005089459134297</c:v>
                </c:pt>
                <c:pt idx="69">
                  <c:v>35.261999334785429</c:v>
                </c:pt>
                <c:pt idx="70">
                  <c:v>35.520328355412651</c:v>
                </c:pt>
                <c:pt idx="71">
                  <c:v>35.780245489359586</c:v>
                </c:pt>
                <c:pt idx="72">
                  <c:v>36.041924362450416</c:v>
                </c:pt>
                <c:pt idx="73">
                  <c:v>36.305544074175188</c:v>
                </c:pt>
                <c:pt idx="74">
                  <c:v>36.571290067405513</c:v>
                </c:pt>
                <c:pt idx="75">
                  <c:v>36.839355062747231</c:v>
                </c:pt>
                <c:pt idx="76">
                  <c:v>37.109940069981889</c:v>
                </c:pt>
                <c:pt idx="77">
                  <c:v>37.383255490714603</c:v>
                </c:pt>
                <c:pt idx="78">
                  <c:v>37.659522328392526</c:v>
                </c:pt>
                <c:pt idx="79">
                  <c:v>37.938973524363</c:v>
                </c:pt>
                <c:pt idx="80">
                  <c:v>38.221855441703511</c:v>
                </c:pt>
                <c:pt idx="81">
                  <c:v>38.508429522302997</c:v>
                </c:pt>
                <c:pt idx="82">
                  <c:v>38.798974147267856</c:v>
                </c:pt>
                <c:pt idx="83">
                  <c:v>39.093786736374916</c:v>
                </c:pt>
                <c:pt idx="84">
                  <c:v>39.393186129265402</c:v>
                </c:pt>
                <c:pt idx="85">
                  <c:v>39.697515299718944</c:v>
                </c:pt>
                <c:pt idx="86">
                  <c:v>40.007144465120199</c:v>
                </c:pt>
                <c:pt idx="87">
                  <c:v>40.322474666733022</c:v>
                </c:pt>
                <c:pt idx="88">
                  <c:v>40.643941913426616</c:v>
                </c:pt>
                <c:pt idx="89">
                  <c:v>40.972022003116201</c:v>
                </c:pt>
                <c:pt idx="90">
                  <c:v>41.307236163827923</c:v>
                </c:pt>
                <c:pt idx="91">
                  <c:v>41.650157691925045</c:v>
                </c:pt>
                <c:pt idx="92">
                  <c:v>42.001419811331459</c:v>
                </c:pt>
                <c:pt idx="93">
                  <c:v>42.361725038293145</c:v>
                </c:pt>
                <c:pt idx="94">
                  <c:v>42.731856416579902</c:v>
                </c:pt>
                <c:pt idx="95">
                  <c:v>43.112691095518962</c:v>
                </c:pt>
                <c:pt idx="96">
                  <c:v>43.505216868639849</c:v>
                </c:pt>
                <c:pt idx="97">
                  <c:v>43.910552489744923</c:v>
                </c:pt>
                <c:pt idx="98">
                  <c:v>44.329972859287729</c:v>
                </c:pt>
                <c:pt idx="99">
                  <c:v>44.764940562348613</c:v>
                </c:pt>
                <c:pt idx="100">
                  <c:v>45.217145794529038</c:v>
                </c:pt>
                <c:pt idx="101">
                  <c:v>45.688557518874475</c:v>
                </c:pt>
                <c:pt idx="102">
                  <c:v>46.181489891942292</c:v>
                </c:pt>
                <c:pt idx="103">
                  <c:v>46.698689804419359</c:v>
                </c:pt>
                <c:pt idx="104">
                  <c:v>47.243454179144869</c:v>
                </c:pt>
                <c:pt idx="105">
                  <c:v>47.819790113630916</c:v>
                </c:pt>
                <c:pt idx="106">
                  <c:v>48.432638225176674</c:v>
                </c:pt>
                <c:pt idx="107">
                  <c:v>49.088191857341435</c:v>
                </c:pt>
                <c:pt idx="108">
                  <c:v>49.794366432942269</c:v>
                </c:pt>
                <c:pt idx="109">
                  <c:v>50.561513003197284</c:v>
                </c:pt>
                <c:pt idx="110">
                  <c:v>51.403547125008643</c:v>
                </c:pt>
                <c:pt idx="111">
                  <c:v>52.339823397984723</c:v>
                </c:pt>
                <c:pt idx="112">
                  <c:v>53.398441332912114</c:v>
                </c:pt>
                <c:pt idx="113">
                  <c:v>54.62254275271097</c:v>
                </c:pt>
                <c:pt idx="114">
                  <c:v>56.083606008356391</c:v>
                </c:pt>
                <c:pt idx="115">
                  <c:v>57.913890939968262</c:v>
                </c:pt>
                <c:pt idx="116">
                  <c:v>60.405541521664091</c:v>
                </c:pt>
                <c:pt idx="117">
                  <c:v>64.469730209027432</c:v>
                </c:pt>
                <c:pt idx="118">
                  <c:v>68.33776790479584</c:v>
                </c:pt>
              </c:numCache>
            </c:numRef>
          </c:xVal>
          <c:yVal>
            <c:numRef>
              <c:f>Gamma!$W$4:$W$122</c:f>
              <c:numCache>
                <c:formatCode>0.0000</c:formatCode>
                <c:ptCount val="119"/>
                <c:pt idx="0" formatCode="General">
                  <c:v>0</c:v>
                </c:pt>
                <c:pt idx="1">
                  <c:v>1E-4</c:v>
                </c:pt>
                <c:pt idx="2">
                  <c:v>2.0000000000000001E-4</c:v>
                </c:pt>
                <c:pt idx="3">
                  <c:v>2.9999999999999997E-4</c:v>
                </c:pt>
                <c:pt idx="4">
                  <c:v>4.0000000000000002E-4</c:v>
                </c:pt>
                <c:pt idx="5">
                  <c:v>5.0000000000000001E-4</c:v>
                </c:pt>
                <c:pt idx="6">
                  <c:v>5.9999999999999995E-4</c:v>
                </c:pt>
                <c:pt idx="7">
                  <c:v>6.9999999999999999E-4</c:v>
                </c:pt>
                <c:pt idx="8">
                  <c:v>8.0000000000000004E-4</c:v>
                </c:pt>
                <c:pt idx="9">
                  <c:v>8.9999999999999998E-4</c:v>
                </c:pt>
                <c:pt idx="10" formatCode="General">
                  <c:v>1E-3</c:v>
                </c:pt>
                <c:pt idx="11" formatCode="General">
                  <c:v>2E-3</c:v>
                </c:pt>
                <c:pt idx="12" formatCode="General">
                  <c:v>3.0000000000000001E-3</c:v>
                </c:pt>
                <c:pt idx="13" formatCode="General">
                  <c:v>4.0000000000000001E-3</c:v>
                </c:pt>
                <c:pt idx="14" formatCode="General">
                  <c:v>5.0000000000000001E-3</c:v>
                </c:pt>
                <c:pt idx="15" formatCode="General">
                  <c:v>6.0000000000000001E-3</c:v>
                </c:pt>
                <c:pt idx="16" formatCode="General">
                  <c:v>7.0000000000000001E-3</c:v>
                </c:pt>
                <c:pt idx="17" formatCode="General">
                  <c:v>8.0000000000000002E-3</c:v>
                </c:pt>
                <c:pt idx="18" formatCode="General">
                  <c:v>8.9999999999999993E-3</c:v>
                </c:pt>
                <c:pt idx="19" formatCode="General">
                  <c:v>0.01</c:v>
                </c:pt>
                <c:pt idx="20" formatCode="General">
                  <c:v>0.02</c:v>
                </c:pt>
                <c:pt idx="21" formatCode="General">
                  <c:v>0.03</c:v>
                </c:pt>
                <c:pt idx="22" formatCode="General">
                  <c:v>0.04</c:v>
                </c:pt>
                <c:pt idx="23" formatCode="General">
                  <c:v>0.05</c:v>
                </c:pt>
                <c:pt idx="24" formatCode="General">
                  <c:v>0.06</c:v>
                </c:pt>
                <c:pt idx="25" formatCode="General">
                  <c:v>7.0000000000000007E-2</c:v>
                </c:pt>
                <c:pt idx="26" formatCode="General">
                  <c:v>0.08</c:v>
                </c:pt>
                <c:pt idx="27" formatCode="General">
                  <c:v>0.09</c:v>
                </c:pt>
                <c:pt idx="28" formatCode="General">
                  <c:v>0.1</c:v>
                </c:pt>
                <c:pt idx="29" formatCode="General">
                  <c:v>0.11</c:v>
                </c:pt>
                <c:pt idx="30" formatCode="General">
                  <c:v>0.12</c:v>
                </c:pt>
                <c:pt idx="31" formatCode="General">
                  <c:v>0.13</c:v>
                </c:pt>
                <c:pt idx="32" formatCode="General">
                  <c:v>0.14000000000000001</c:v>
                </c:pt>
                <c:pt idx="33" formatCode="General">
                  <c:v>0.15</c:v>
                </c:pt>
                <c:pt idx="34" formatCode="General">
                  <c:v>0.16</c:v>
                </c:pt>
                <c:pt idx="35" formatCode="General">
                  <c:v>0.17</c:v>
                </c:pt>
                <c:pt idx="36" formatCode="General">
                  <c:v>0.18</c:v>
                </c:pt>
                <c:pt idx="37" formatCode="General">
                  <c:v>0.19</c:v>
                </c:pt>
                <c:pt idx="38" formatCode="General">
                  <c:v>0.2</c:v>
                </c:pt>
                <c:pt idx="39" formatCode="General">
                  <c:v>0.21</c:v>
                </c:pt>
                <c:pt idx="40" formatCode="General">
                  <c:v>0.22</c:v>
                </c:pt>
                <c:pt idx="41" formatCode="General">
                  <c:v>0.23</c:v>
                </c:pt>
                <c:pt idx="42" formatCode="General">
                  <c:v>0.24</c:v>
                </c:pt>
                <c:pt idx="43" formatCode="General">
                  <c:v>0.25</c:v>
                </c:pt>
                <c:pt idx="44" formatCode="General">
                  <c:v>0.26</c:v>
                </c:pt>
                <c:pt idx="45" formatCode="General">
                  <c:v>0.27</c:v>
                </c:pt>
                <c:pt idx="46" formatCode="General">
                  <c:v>0.28000000000000003</c:v>
                </c:pt>
                <c:pt idx="47" formatCode="General">
                  <c:v>0.28999999999999998</c:v>
                </c:pt>
                <c:pt idx="48" formatCode="General">
                  <c:v>0.3</c:v>
                </c:pt>
                <c:pt idx="49" formatCode="General">
                  <c:v>0.31</c:v>
                </c:pt>
                <c:pt idx="50" formatCode="General">
                  <c:v>0.32</c:v>
                </c:pt>
                <c:pt idx="51" formatCode="General">
                  <c:v>0.33</c:v>
                </c:pt>
                <c:pt idx="52" formatCode="General">
                  <c:v>0.34</c:v>
                </c:pt>
                <c:pt idx="53" formatCode="General">
                  <c:v>0.35</c:v>
                </c:pt>
                <c:pt idx="54" formatCode="General">
                  <c:v>0.36</c:v>
                </c:pt>
                <c:pt idx="55" formatCode="General">
                  <c:v>0.37</c:v>
                </c:pt>
                <c:pt idx="56" formatCode="General">
                  <c:v>0.38</c:v>
                </c:pt>
                <c:pt idx="57" formatCode="General">
                  <c:v>0.39</c:v>
                </c:pt>
                <c:pt idx="58" formatCode="General">
                  <c:v>0.4</c:v>
                </c:pt>
                <c:pt idx="59" formatCode="General">
                  <c:v>0.41</c:v>
                </c:pt>
                <c:pt idx="60" formatCode="General">
                  <c:v>0.42</c:v>
                </c:pt>
                <c:pt idx="61" formatCode="General">
                  <c:v>0.43</c:v>
                </c:pt>
                <c:pt idx="62" formatCode="General">
                  <c:v>0.44</c:v>
                </c:pt>
                <c:pt idx="63" formatCode="General">
                  <c:v>0.45</c:v>
                </c:pt>
                <c:pt idx="64" formatCode="General">
                  <c:v>0.46</c:v>
                </c:pt>
                <c:pt idx="65" formatCode="General">
                  <c:v>0.47</c:v>
                </c:pt>
                <c:pt idx="66" formatCode="General">
                  <c:v>0.48</c:v>
                </c:pt>
                <c:pt idx="67" formatCode="General">
                  <c:v>0.49</c:v>
                </c:pt>
                <c:pt idx="68" formatCode="General">
                  <c:v>0.5</c:v>
                </c:pt>
                <c:pt idx="69" formatCode="General">
                  <c:v>0.51</c:v>
                </c:pt>
                <c:pt idx="70" formatCode="General">
                  <c:v>0.52</c:v>
                </c:pt>
                <c:pt idx="71" formatCode="General">
                  <c:v>0.53</c:v>
                </c:pt>
                <c:pt idx="72" formatCode="General">
                  <c:v>0.54</c:v>
                </c:pt>
                <c:pt idx="73" formatCode="General">
                  <c:v>0.55000000000000004</c:v>
                </c:pt>
                <c:pt idx="74" formatCode="General">
                  <c:v>0.56000000000000005</c:v>
                </c:pt>
                <c:pt idx="75" formatCode="General">
                  <c:v>0.56999999999999995</c:v>
                </c:pt>
                <c:pt idx="76" formatCode="General">
                  <c:v>0.57999999999999996</c:v>
                </c:pt>
                <c:pt idx="77" formatCode="General">
                  <c:v>0.59</c:v>
                </c:pt>
                <c:pt idx="78" formatCode="General">
                  <c:v>0.6</c:v>
                </c:pt>
                <c:pt idx="79" formatCode="General">
                  <c:v>0.61</c:v>
                </c:pt>
                <c:pt idx="80" formatCode="General">
                  <c:v>0.62</c:v>
                </c:pt>
                <c:pt idx="81" formatCode="General">
                  <c:v>0.63</c:v>
                </c:pt>
                <c:pt idx="82" formatCode="General">
                  <c:v>0.64</c:v>
                </c:pt>
                <c:pt idx="83" formatCode="General">
                  <c:v>0.65</c:v>
                </c:pt>
                <c:pt idx="84" formatCode="General">
                  <c:v>0.66</c:v>
                </c:pt>
                <c:pt idx="85" formatCode="General">
                  <c:v>0.67</c:v>
                </c:pt>
                <c:pt idx="86" formatCode="General">
                  <c:v>0.68</c:v>
                </c:pt>
                <c:pt idx="87" formatCode="General">
                  <c:v>0.69</c:v>
                </c:pt>
                <c:pt idx="88" formatCode="General">
                  <c:v>0.7</c:v>
                </c:pt>
                <c:pt idx="89" formatCode="General">
                  <c:v>0.71</c:v>
                </c:pt>
                <c:pt idx="90" formatCode="General">
                  <c:v>0.72</c:v>
                </c:pt>
                <c:pt idx="91" formatCode="General">
                  <c:v>0.73</c:v>
                </c:pt>
                <c:pt idx="92" formatCode="General">
                  <c:v>0.74</c:v>
                </c:pt>
                <c:pt idx="93" formatCode="General">
                  <c:v>0.75</c:v>
                </c:pt>
                <c:pt idx="94" formatCode="General">
                  <c:v>0.76</c:v>
                </c:pt>
                <c:pt idx="95" formatCode="General">
                  <c:v>0.77</c:v>
                </c:pt>
                <c:pt idx="96" formatCode="General">
                  <c:v>0.78</c:v>
                </c:pt>
                <c:pt idx="97" formatCode="General">
                  <c:v>0.79</c:v>
                </c:pt>
                <c:pt idx="98" formatCode="General">
                  <c:v>0.8</c:v>
                </c:pt>
                <c:pt idx="99" formatCode="General">
                  <c:v>0.81</c:v>
                </c:pt>
                <c:pt idx="100" formatCode="General">
                  <c:v>0.82</c:v>
                </c:pt>
                <c:pt idx="101" formatCode="General">
                  <c:v>0.83</c:v>
                </c:pt>
                <c:pt idx="102" formatCode="General">
                  <c:v>0.84</c:v>
                </c:pt>
                <c:pt idx="103" formatCode="General">
                  <c:v>0.85</c:v>
                </c:pt>
                <c:pt idx="104" formatCode="General">
                  <c:v>0.86</c:v>
                </c:pt>
                <c:pt idx="105" formatCode="General">
                  <c:v>0.87</c:v>
                </c:pt>
                <c:pt idx="106" formatCode="General">
                  <c:v>0.88</c:v>
                </c:pt>
                <c:pt idx="107" formatCode="General">
                  <c:v>0.89</c:v>
                </c:pt>
                <c:pt idx="108" formatCode="General">
                  <c:v>0.9</c:v>
                </c:pt>
                <c:pt idx="109" formatCode="General">
                  <c:v>0.91</c:v>
                </c:pt>
                <c:pt idx="110" formatCode="General">
                  <c:v>0.92</c:v>
                </c:pt>
                <c:pt idx="111" formatCode="General">
                  <c:v>0.93</c:v>
                </c:pt>
                <c:pt idx="112" formatCode="General">
                  <c:v>0.94</c:v>
                </c:pt>
                <c:pt idx="113" formatCode="General">
                  <c:v>0.95</c:v>
                </c:pt>
                <c:pt idx="114" formatCode="General">
                  <c:v>0.96</c:v>
                </c:pt>
                <c:pt idx="115" formatCode="General">
                  <c:v>0.97</c:v>
                </c:pt>
                <c:pt idx="116" formatCode="General">
                  <c:v>0.98</c:v>
                </c:pt>
                <c:pt idx="117" formatCode="General">
                  <c:v>0.99</c:v>
                </c:pt>
                <c:pt idx="118" formatCode="General">
                  <c:v>0.995</c:v>
                </c:pt>
              </c:numCache>
            </c:numRef>
          </c:yVal>
          <c:smooth val="1"/>
          <c:extLst>
            <c:ext xmlns:c16="http://schemas.microsoft.com/office/drawing/2014/chart" uri="{C3380CC4-5D6E-409C-BE32-E72D297353CC}">
              <c16:uniqueId val="{00000001-2F87-4AFB-A67A-955DC25F69E7}"/>
            </c:ext>
          </c:extLst>
        </c:ser>
        <c:dLbls>
          <c:showLegendKey val="0"/>
          <c:showVal val="0"/>
          <c:showCatName val="0"/>
          <c:showSerName val="0"/>
          <c:showPercent val="0"/>
          <c:showBubbleSize val="0"/>
        </c:dLbls>
        <c:axId val="669428008"/>
        <c:axId val="669427680"/>
      </c:scatterChart>
      <c:valAx>
        <c:axId val="669428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427680"/>
        <c:crosses val="autoZero"/>
        <c:crossBetween val="midCat"/>
      </c:valAx>
      <c:valAx>
        <c:axId val="66942768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4280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Lognormal!$C$31</c:f>
              <c:strCache>
                <c:ptCount val="1"/>
                <c:pt idx="0">
                  <c:v>CDF of Lognormal Distribution (with mean=2 and sd=1)</c:v>
                </c:pt>
              </c:strCache>
            </c:strRef>
          </c:tx>
          <c:spPr>
            <a:ln w="19050" cap="rnd">
              <a:solidFill>
                <a:schemeClr val="tx1">
                  <a:lumMod val="65000"/>
                  <a:lumOff val="35000"/>
                </a:schemeClr>
              </a:solidFill>
              <a:round/>
            </a:ln>
            <a:effectLst/>
          </c:spPr>
          <c:marker>
            <c:symbol val="none"/>
          </c:marker>
          <c:xVal>
            <c:numRef>
              <c:f>Lognormal!$V$4:$V$103</c:f>
              <c:numCache>
                <c:formatCode>General</c:formatCode>
                <c:ptCount val="100"/>
                <c:pt idx="0">
                  <c:v>0</c:v>
                </c:pt>
                <c:pt idx="1">
                  <c:v>0.72155413381451405</c:v>
                </c:pt>
                <c:pt idx="2">
                  <c:v>0.94767002649915177</c:v>
                </c:pt>
                <c:pt idx="3">
                  <c:v>1.1266024158501393</c:v>
                </c:pt>
                <c:pt idx="4">
                  <c:v>1.2831447858845784</c:v>
                </c:pt>
                <c:pt idx="5">
                  <c:v>1.4263894239703532</c:v>
                </c:pt>
                <c:pt idx="6">
                  <c:v>1.5608435392424802</c:v>
                </c:pt>
                <c:pt idx="7">
                  <c:v>1.6891221765365418</c:v>
                </c:pt>
                <c:pt idx="8">
                  <c:v>1.8129012085464011</c:v>
                </c:pt>
                <c:pt idx="9">
                  <c:v>1.9333320523564297</c:v>
                </c:pt>
                <c:pt idx="10">
                  <c:v>2.0512480944578102</c:v>
                </c:pt>
                <c:pt idx="11">
                  <c:v>2.1672777349021786</c:v>
                </c:pt>
                <c:pt idx="12">
                  <c:v>2.2819109044586794</c:v>
                </c:pt>
                <c:pt idx="13">
                  <c:v>2.3955404690089237</c:v>
                </c:pt>
                <c:pt idx="14">
                  <c:v>2.5084891990314997</c:v>
                </c:pt>
                <c:pt idx="15">
                  <c:v>2.6210280085879618</c:v>
                </c:pt>
                <c:pt idx="16">
                  <c:v>2.7333886871414386</c:v>
                </c:pt>
                <c:pt idx="17">
                  <c:v>2.8457730325425326</c:v>
                </c:pt>
                <c:pt idx="18">
                  <c:v>2.958359560446711</c:v>
                </c:pt>
                <c:pt idx="19">
                  <c:v>3.0713085388762411</c:v>
                </c:pt>
                <c:pt idx="20">
                  <c:v>3.1847658391365865</c:v>
                </c:pt>
                <c:pt idx="21">
                  <c:v>3.2988659337899988</c:v>
                </c:pt>
                <c:pt idx="22">
                  <c:v>3.4137342694951456</c:v>
                </c:pt>
                <c:pt idx="23">
                  <c:v>3.5294891749038491</c:v>
                </c:pt>
                <c:pt idx="24">
                  <c:v>3.6462434183792718</c:v>
                </c:pt>
                <c:pt idx="25">
                  <c:v>3.7641054991745366</c:v>
                </c:pt>
                <c:pt idx="26">
                  <c:v>3.8831807340048732</c:v>
                </c:pt>
                <c:pt idx="27">
                  <c:v>4.003572185568637</c:v>
                </c:pt>
                <c:pt idx="28">
                  <c:v>4.1253814685238117</c:v>
                </c:pt>
                <c:pt idx="29">
                  <c:v>4.248709460388973</c:v>
                </c:pt>
                <c:pt idx="30">
                  <c:v>4.37365693892768</c:v>
                </c:pt>
                <c:pt idx="31">
                  <c:v>4.5003251631905599</c:v>
                </c:pt>
                <c:pt idx="32">
                  <c:v>4.6288164121141806</c:v>
                </c:pt>
                <c:pt idx="33">
                  <c:v>4.7592344921186287</c:v>
                </c:pt>
                <c:pt idx="34">
                  <c:v>4.891685223300728</c:v>
                </c:pt>
                <c:pt idx="35">
                  <c:v>5.0262769124395081</c:v>
                </c:pt>
                <c:pt idx="36">
                  <c:v>5.1631208200088716</c:v>
                </c:pt>
                <c:pt idx="37">
                  <c:v>5.3023316276528796</c:v>
                </c:pt>
                <c:pt idx="38">
                  <c:v>5.4440279120659234</c:v>
                </c:pt>
                <c:pt idx="39">
                  <c:v>5.5883326308936461</c:v>
                </c:pt>
                <c:pt idx="40">
                  <c:v>5.7353736261022821</c:v>
                </c:pt>
                <c:pt idx="41">
                  <c:v>5.8852841502350106</c:v>
                </c:pt>
                <c:pt idx="42">
                  <c:v>6.03820342107137</c:v>
                </c:pt>
                <c:pt idx="43">
                  <c:v>6.1942772104234276</c:v>
                </c:pt>
                <c:pt idx="44">
                  <c:v>6.3536584731384247</c:v>
                </c:pt>
                <c:pt idx="45">
                  <c:v>6.5165080228348931</c:v>
                </c:pt>
                <c:pt idx="46">
                  <c:v>6.6829952614846677</c:v>
                </c:pt>
                <c:pt idx="47">
                  <c:v>6.8532989706780949</c:v>
                </c:pt>
                <c:pt idx="48">
                  <c:v>7.0276081732898135</c:v>
                </c:pt>
                <c:pt idx="49">
                  <c:v>7.206123075318307</c:v>
                </c:pt>
                <c:pt idx="50">
                  <c:v>7.3890560989306504</c:v>
                </c:pt>
                <c:pt idx="51">
                  <c:v>7.5766330192372608</c:v>
                </c:pt>
                <c:pt idx="52">
                  <c:v>7.7690942190912402</c:v>
                </c:pt>
                <c:pt idx="53">
                  <c:v>7.9666960783037384</c:v>
                </c:pt>
                <c:pt idx="54">
                  <c:v>8.1697125161532629</c:v>
                </c:pt>
                <c:pt idx="55">
                  <c:v>8.3784367090201588</c:v>
                </c:pt>
                <c:pt idx="56">
                  <c:v>8.5931830084935594</c:v>
                </c:pt>
                <c:pt idx="57">
                  <c:v>8.8142890894952384</c:v>
                </c:pt>
                <c:pt idx="58">
                  <c:v>9.0421183629909532</c:v>
                </c:pt>
                <c:pt idx="59">
                  <c:v>9.2770626938996692</c:v>
                </c:pt>
                <c:pt idx="60">
                  <c:v>9.5195454720966008</c:v>
                </c:pt>
                <c:pt idx="61">
                  <c:v>9.7700250932295187</c:v>
                </c:pt>
                <c:pt idx="62">
                  <c:v>10.028998916801127</c:v>
                </c:pt>
                <c:pt idx="63">
                  <c:v>10.297007782086345</c:v>
                </c:pt>
                <c:pt idx="64">
                  <c:v>10.574641178559602</c:v>
                </c:pt>
                <c:pt idx="65">
                  <c:v>10.862543187387775</c:v>
                </c:pt>
                <c:pt idx="66">
                  <c:v>11.161419335217042</c:v>
                </c:pt>
                <c:pt idx="67">
                  <c:v>11.472044532279234</c:v>
                </c:pt>
                <c:pt idx="68">
                  <c:v>11.795272305519436</c:v>
                </c:pt>
                <c:pt idx="69">
                  <c:v>12.132045586331857</c:v>
                </c:pt>
                <c:pt idx="70">
                  <c:v>12.48340937470291</c:v>
                </c:pt>
                <c:pt idx="71">
                  <c:v>12.850525681307873</c:v>
                </c:pt>
                <c:pt idx="72">
                  <c:v>13.23469125212344</c:v>
                </c:pt>
                <c:pt idx="73">
                  <c:v>13.637358714287684</c:v>
                </c:pt>
                <c:pt idx="74">
                  <c:v>14.060161958218997</c:v>
                </c:pt>
                <c:pt idx="75">
                  <c:v>14.50494680479002</c:v>
                </c:pt>
                <c:pt idx="76">
                  <c:v>14.973808319525938</c:v>
                </c:pt>
                <c:pt idx="77">
                  <c:v>15.46913655986255</c:v>
                </c:pt>
                <c:pt idx="78">
                  <c:v>15.993673122430446</c:v>
                </c:pt>
                <c:pt idx="79">
                  <c:v>16.550581663201317</c:v>
                </c:pt>
                <c:pt idx="80">
                  <c:v>17.143536696546018</c:v>
                </c:pt>
                <c:pt idx="81">
                  <c:v>17.776836596534555</c:v>
                </c:pt>
                <c:pt idx="82">
                  <c:v>18.455549069532243</c:v>
                </c:pt>
                <c:pt idx="83">
                  <c:v>19.18570083024645</c:v>
                </c:pt>
                <c:pt idx="84">
                  <c:v>19.974528426925861</c:v>
                </c:pt>
                <c:pt idx="85">
                  <c:v>20.830815181772188</c:v>
                </c:pt>
                <c:pt idx="86">
                  <c:v>21.765351851713767</c:v>
                </c:pt>
                <c:pt idx="87">
                  <c:v>22.791579077656923</c:v>
                </c:pt>
                <c:pt idx="88">
                  <c:v>23.92650384660665</c:v>
                </c:pt>
                <c:pt idx="89">
                  <c:v>25.19204122013857</c:v>
                </c:pt>
                <c:pt idx="90">
                  <c:v>26.617038758334957</c:v>
                </c:pt>
                <c:pt idx="91">
                  <c:v>28.240441142326084</c:v>
                </c:pt>
                <c:pt idx="92">
                  <c:v>30.116450789351806</c:v>
                </c:pt>
                <c:pt idx="93">
                  <c:v>32.323387136562843</c:v>
                </c:pt>
                <c:pt idx="94">
                  <c:v>34.979899432868315</c:v>
                </c:pt>
                <c:pt idx="95">
                  <c:v>38.277169695475095</c:v>
                </c:pt>
                <c:pt idx="96">
                  <c:v>42.55026450152716</c:v>
                </c:pt>
                <c:pt idx="97">
                  <c:v>48.462660176300261</c:v>
                </c:pt>
                <c:pt idx="98">
                  <c:v>57.613038828334282</c:v>
                </c:pt>
                <c:pt idx="99">
                  <c:v>75.667434326111817</c:v>
                </c:pt>
              </c:numCache>
            </c:numRef>
          </c:xVal>
          <c:yVal>
            <c:numRef>
              <c:f>Lognormal!$W$4:$W$103</c:f>
              <c:numCache>
                <c:formatCode>0.00</c:formatCode>
                <c:ptCount val="100"/>
                <c:pt idx="0" formatCode="General">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numCache>
            </c:numRef>
          </c:yVal>
          <c:smooth val="1"/>
          <c:extLst>
            <c:ext xmlns:c16="http://schemas.microsoft.com/office/drawing/2014/chart" uri="{C3380CC4-5D6E-409C-BE32-E72D297353CC}">
              <c16:uniqueId val="{00000000-05EC-4FEF-9C5D-B9B25BDF8F58}"/>
            </c:ext>
          </c:extLst>
        </c:ser>
        <c:dLbls>
          <c:showLegendKey val="0"/>
          <c:showVal val="0"/>
          <c:showCatName val="0"/>
          <c:showSerName val="0"/>
          <c:showPercent val="0"/>
          <c:showBubbleSize val="0"/>
        </c:dLbls>
        <c:axId val="614981256"/>
        <c:axId val="614979616"/>
      </c:scatterChart>
      <c:valAx>
        <c:axId val="6149812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4979616"/>
        <c:crosses val="autoZero"/>
        <c:crossBetween val="midCat"/>
      </c:valAx>
      <c:valAx>
        <c:axId val="61497961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4981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Lognormal!$C$30</c:f>
              <c:strCache>
                <c:ptCount val="1"/>
                <c:pt idx="0">
                  <c:v>PDF of Lognormal Distribution (with mean=2 and sd=1)</c:v>
                </c:pt>
              </c:strCache>
            </c:strRef>
          </c:tx>
          <c:spPr>
            <a:ln w="19050" cap="rnd">
              <a:solidFill>
                <a:schemeClr val="accent1"/>
              </a:solidFill>
              <a:round/>
            </a:ln>
            <a:effectLst/>
          </c:spPr>
          <c:marker>
            <c:symbol val="none"/>
          </c:marker>
          <c:xVal>
            <c:numRef>
              <c:f>Lognormal!$V$4:$V$103</c:f>
              <c:numCache>
                <c:formatCode>General</c:formatCode>
                <c:ptCount val="100"/>
                <c:pt idx="0">
                  <c:v>0</c:v>
                </c:pt>
                <c:pt idx="1">
                  <c:v>0.72155413381451405</c:v>
                </c:pt>
                <c:pt idx="2">
                  <c:v>0.94767002649915177</c:v>
                </c:pt>
                <c:pt idx="3">
                  <c:v>1.1266024158501393</c:v>
                </c:pt>
                <c:pt idx="4">
                  <c:v>1.2831447858845784</c:v>
                </c:pt>
                <c:pt idx="5">
                  <c:v>1.4263894239703532</c:v>
                </c:pt>
                <c:pt idx="6">
                  <c:v>1.5608435392424802</c:v>
                </c:pt>
                <c:pt idx="7">
                  <c:v>1.6891221765365418</c:v>
                </c:pt>
                <c:pt idx="8">
                  <c:v>1.8129012085464011</c:v>
                </c:pt>
                <c:pt idx="9">
                  <c:v>1.9333320523564297</c:v>
                </c:pt>
                <c:pt idx="10">
                  <c:v>2.0512480944578102</c:v>
                </c:pt>
                <c:pt idx="11">
                  <c:v>2.1672777349021786</c:v>
                </c:pt>
                <c:pt idx="12">
                  <c:v>2.2819109044586794</c:v>
                </c:pt>
                <c:pt idx="13">
                  <c:v>2.3955404690089237</c:v>
                </c:pt>
                <c:pt idx="14">
                  <c:v>2.5084891990314997</c:v>
                </c:pt>
                <c:pt idx="15">
                  <c:v>2.6210280085879618</c:v>
                </c:pt>
                <c:pt idx="16">
                  <c:v>2.7333886871414386</c:v>
                </c:pt>
                <c:pt idx="17">
                  <c:v>2.8457730325425326</c:v>
                </c:pt>
                <c:pt idx="18">
                  <c:v>2.958359560446711</c:v>
                </c:pt>
                <c:pt idx="19">
                  <c:v>3.0713085388762411</c:v>
                </c:pt>
                <c:pt idx="20">
                  <c:v>3.1847658391365865</c:v>
                </c:pt>
                <c:pt idx="21">
                  <c:v>3.2988659337899988</c:v>
                </c:pt>
                <c:pt idx="22">
                  <c:v>3.4137342694951456</c:v>
                </c:pt>
                <c:pt idx="23">
                  <c:v>3.5294891749038491</c:v>
                </c:pt>
                <c:pt idx="24">
                  <c:v>3.6462434183792718</c:v>
                </c:pt>
                <c:pt idx="25">
                  <c:v>3.7641054991745366</c:v>
                </c:pt>
                <c:pt idx="26">
                  <c:v>3.8831807340048732</c:v>
                </c:pt>
                <c:pt idx="27">
                  <c:v>4.003572185568637</c:v>
                </c:pt>
                <c:pt idx="28">
                  <c:v>4.1253814685238117</c:v>
                </c:pt>
                <c:pt idx="29">
                  <c:v>4.248709460388973</c:v>
                </c:pt>
                <c:pt idx="30">
                  <c:v>4.37365693892768</c:v>
                </c:pt>
                <c:pt idx="31">
                  <c:v>4.5003251631905599</c:v>
                </c:pt>
                <c:pt idx="32">
                  <c:v>4.6288164121141806</c:v>
                </c:pt>
                <c:pt idx="33">
                  <c:v>4.7592344921186287</c:v>
                </c:pt>
                <c:pt idx="34">
                  <c:v>4.891685223300728</c:v>
                </c:pt>
                <c:pt idx="35">
                  <c:v>5.0262769124395081</c:v>
                </c:pt>
                <c:pt idx="36">
                  <c:v>5.1631208200088716</c:v>
                </c:pt>
                <c:pt idx="37">
                  <c:v>5.3023316276528796</c:v>
                </c:pt>
                <c:pt idx="38">
                  <c:v>5.4440279120659234</c:v>
                </c:pt>
                <c:pt idx="39">
                  <c:v>5.5883326308936461</c:v>
                </c:pt>
                <c:pt idx="40">
                  <c:v>5.7353736261022821</c:v>
                </c:pt>
                <c:pt idx="41">
                  <c:v>5.8852841502350106</c:v>
                </c:pt>
                <c:pt idx="42">
                  <c:v>6.03820342107137</c:v>
                </c:pt>
                <c:pt idx="43">
                  <c:v>6.1942772104234276</c:v>
                </c:pt>
                <c:pt idx="44">
                  <c:v>6.3536584731384247</c:v>
                </c:pt>
                <c:pt idx="45">
                  <c:v>6.5165080228348931</c:v>
                </c:pt>
                <c:pt idx="46">
                  <c:v>6.6829952614846677</c:v>
                </c:pt>
                <c:pt idx="47">
                  <c:v>6.8532989706780949</c:v>
                </c:pt>
                <c:pt idx="48">
                  <c:v>7.0276081732898135</c:v>
                </c:pt>
                <c:pt idx="49">
                  <c:v>7.206123075318307</c:v>
                </c:pt>
                <c:pt idx="50">
                  <c:v>7.3890560989306504</c:v>
                </c:pt>
                <c:pt idx="51">
                  <c:v>7.5766330192372608</c:v>
                </c:pt>
                <c:pt idx="52">
                  <c:v>7.7690942190912402</c:v>
                </c:pt>
                <c:pt idx="53">
                  <c:v>7.9666960783037384</c:v>
                </c:pt>
                <c:pt idx="54">
                  <c:v>8.1697125161532629</c:v>
                </c:pt>
                <c:pt idx="55">
                  <c:v>8.3784367090201588</c:v>
                </c:pt>
                <c:pt idx="56">
                  <c:v>8.5931830084935594</c:v>
                </c:pt>
                <c:pt idx="57">
                  <c:v>8.8142890894952384</c:v>
                </c:pt>
                <c:pt idx="58">
                  <c:v>9.0421183629909532</c:v>
                </c:pt>
                <c:pt idx="59">
                  <c:v>9.2770626938996692</c:v>
                </c:pt>
                <c:pt idx="60">
                  <c:v>9.5195454720966008</c:v>
                </c:pt>
                <c:pt idx="61">
                  <c:v>9.7700250932295187</c:v>
                </c:pt>
                <c:pt idx="62">
                  <c:v>10.028998916801127</c:v>
                </c:pt>
                <c:pt idx="63">
                  <c:v>10.297007782086345</c:v>
                </c:pt>
                <c:pt idx="64">
                  <c:v>10.574641178559602</c:v>
                </c:pt>
                <c:pt idx="65">
                  <c:v>10.862543187387775</c:v>
                </c:pt>
                <c:pt idx="66">
                  <c:v>11.161419335217042</c:v>
                </c:pt>
                <c:pt idx="67">
                  <c:v>11.472044532279234</c:v>
                </c:pt>
                <c:pt idx="68">
                  <c:v>11.795272305519436</c:v>
                </c:pt>
                <c:pt idx="69">
                  <c:v>12.132045586331857</c:v>
                </c:pt>
                <c:pt idx="70">
                  <c:v>12.48340937470291</c:v>
                </c:pt>
                <c:pt idx="71">
                  <c:v>12.850525681307873</c:v>
                </c:pt>
                <c:pt idx="72">
                  <c:v>13.23469125212344</c:v>
                </c:pt>
                <c:pt idx="73">
                  <c:v>13.637358714287684</c:v>
                </c:pt>
                <c:pt idx="74">
                  <c:v>14.060161958218997</c:v>
                </c:pt>
                <c:pt idx="75">
                  <c:v>14.50494680479002</c:v>
                </c:pt>
                <c:pt idx="76">
                  <c:v>14.973808319525938</c:v>
                </c:pt>
                <c:pt idx="77">
                  <c:v>15.46913655986255</c:v>
                </c:pt>
                <c:pt idx="78">
                  <c:v>15.993673122430446</c:v>
                </c:pt>
                <c:pt idx="79">
                  <c:v>16.550581663201317</c:v>
                </c:pt>
                <c:pt idx="80">
                  <c:v>17.143536696546018</c:v>
                </c:pt>
                <c:pt idx="81">
                  <c:v>17.776836596534555</c:v>
                </c:pt>
                <c:pt idx="82">
                  <c:v>18.455549069532243</c:v>
                </c:pt>
                <c:pt idx="83">
                  <c:v>19.18570083024645</c:v>
                </c:pt>
                <c:pt idx="84">
                  <c:v>19.974528426925861</c:v>
                </c:pt>
                <c:pt idx="85">
                  <c:v>20.830815181772188</c:v>
                </c:pt>
                <c:pt idx="86">
                  <c:v>21.765351851713767</c:v>
                </c:pt>
                <c:pt idx="87">
                  <c:v>22.791579077656923</c:v>
                </c:pt>
                <c:pt idx="88">
                  <c:v>23.92650384660665</c:v>
                </c:pt>
                <c:pt idx="89">
                  <c:v>25.19204122013857</c:v>
                </c:pt>
                <c:pt idx="90">
                  <c:v>26.617038758334957</c:v>
                </c:pt>
                <c:pt idx="91">
                  <c:v>28.240441142326084</c:v>
                </c:pt>
                <c:pt idx="92">
                  <c:v>30.116450789351806</c:v>
                </c:pt>
                <c:pt idx="93">
                  <c:v>32.323387136562843</c:v>
                </c:pt>
                <c:pt idx="94">
                  <c:v>34.979899432868315</c:v>
                </c:pt>
                <c:pt idx="95">
                  <c:v>38.277169695475095</c:v>
                </c:pt>
                <c:pt idx="96">
                  <c:v>42.55026450152716</c:v>
                </c:pt>
                <c:pt idx="97">
                  <c:v>48.462660176300261</c:v>
                </c:pt>
                <c:pt idx="98">
                  <c:v>57.613038828334282</c:v>
                </c:pt>
                <c:pt idx="99">
                  <c:v>75.667434326111817</c:v>
                </c:pt>
              </c:numCache>
            </c:numRef>
          </c:xVal>
          <c:yVal>
            <c:numRef>
              <c:f>Lognormal!$X$4:$X$103</c:f>
              <c:numCache>
                <c:formatCode>General</c:formatCode>
                <c:ptCount val="100"/>
                <c:pt idx="0">
                  <c:v>0</c:v>
                </c:pt>
                <c:pt idx="1">
                  <c:v>3.6937134657604773E-2</c:v>
                </c:pt>
                <c:pt idx="2">
                  <c:v>5.1091766677064367E-2</c:v>
                </c:pt>
                <c:pt idx="3">
                  <c:v>6.0395708778147206E-2</c:v>
                </c:pt>
                <c:pt idx="4">
                  <c:v>6.715826224284939E-2</c:v>
                </c:pt>
                <c:pt idx="5">
                  <c:v>7.2305387744879282E-2</c:v>
                </c:pt>
                <c:pt idx="6">
                  <c:v>7.6319606800867176E-2</c:v>
                </c:pt>
                <c:pt idx="7">
                  <c:v>7.9489758902787644E-2</c:v>
                </c:pt>
                <c:pt idx="8">
                  <c:v>8.2004593278887136E-2</c:v>
                </c:pt>
                <c:pt idx="9">
                  <c:v>8.3995207973782182E-2</c:v>
                </c:pt>
                <c:pt idx="10">
                  <c:v>8.5556853121111553E-2</c:v>
                </c:pt>
                <c:pt idx="11">
                  <c:v>8.6761176927782527E-2</c:v>
                </c:pt>
                <c:pt idx="12">
                  <c:v>8.7663582043819382E-2</c:v>
                </c:pt>
                <c:pt idx="13">
                  <c:v>8.830788372450471E-2</c:v>
                </c:pt>
                <c:pt idx="14">
                  <c:v>8.8729387470152993E-2</c:v>
                </c:pt>
                <c:pt idx="15">
                  <c:v>8.8956994923260216E-2</c:v>
                </c:pt>
                <c:pt idx="16">
                  <c:v>8.9014687859780964E-2</c:v>
                </c:pt>
                <c:pt idx="17">
                  <c:v>8.892260047424945E-2</c:v>
                </c:pt>
                <c:pt idx="18">
                  <c:v>8.8697811113599562E-2</c:v>
                </c:pt>
                <c:pt idx="19">
                  <c:v>8.835493798685784E-2</c:v>
                </c:pt>
                <c:pt idx="20">
                  <c:v>8.790659487973787E-2</c:v>
                </c:pt>
                <c:pt idx="21">
                  <c:v>8.7363744939454466E-2</c:v>
                </c:pt>
                <c:pt idx="22">
                  <c:v>8.6735978960333165E-2</c:v>
                </c:pt>
                <c:pt idx="23">
                  <c:v>8.603173688184533E-2</c:v>
                </c:pt>
                <c:pt idx="24">
                  <c:v>8.5258485978576423E-2</c:v>
                </c:pt>
                <c:pt idx="25">
                  <c:v>8.4422865606130035E-2</c:v>
                </c:pt>
                <c:pt idx="26">
                  <c:v>8.3530805824686347E-2</c:v>
                </c:pt>
                <c:pt idx="27">
                  <c:v>8.2587625405804374E-2</c:v>
                </c:pt>
                <c:pt idx="28">
                  <c:v>8.159811341181869E-2</c:v>
                </c:pt>
                <c:pt idx="29">
                  <c:v>8.0566597570543977E-2</c:v>
                </c:pt>
                <c:pt idx="30">
                  <c:v>7.9497001949430407E-2</c:v>
                </c:pt>
                <c:pt idx="31">
                  <c:v>7.8392895893126688E-2</c:v>
                </c:pt>
                <c:pt idx="32">
                  <c:v>7.7257535778078215E-2</c:v>
                </c:pt>
                <c:pt idx="33">
                  <c:v>7.6093900823091531E-2</c:v>
                </c:pt>
                <c:pt idx="34">
                  <c:v>7.4904723951256455E-2</c:v>
                </c:pt>
                <c:pt idx="35">
                  <c:v>7.3692518508573793E-2</c:v>
                </c:pt>
                <c:pt idx="36">
                  <c:v>7.2459601495165282E-2</c:v>
                </c:pt>
                <c:pt idx="37">
                  <c:v>7.1208113846515222E-2</c:v>
                </c:pt>
                <c:pt idx="38">
                  <c:v>6.9940038207723057E-2</c:v>
                </c:pt>
                <c:pt idx="39">
                  <c:v>6.8657214567886288E-2</c:v>
                </c:pt>
                <c:pt idx="40">
                  <c:v>6.7361354060453058E-2</c:v>
                </c:pt>
                <c:pt idx="41">
                  <c:v>6.6054051185593488E-2</c:v>
                </c:pt>
                <c:pt idx="42">
                  <c:v>6.4736794669961031E-2</c:v>
                </c:pt>
                <c:pt idx="43">
                  <c:v>6.3410977145820044E-2</c:v>
                </c:pt>
                <c:pt idx="44">
                  <c:v>6.2077903803957939E-2</c:v>
                </c:pt>
                <c:pt idx="45">
                  <c:v>6.0738800151960606E-2</c:v>
                </c:pt>
                <c:pt idx="46">
                  <c:v>5.9394818990422503E-2</c:v>
                </c:pt>
                <c:pt idx="47">
                  <c:v>5.8047046703771761E-2</c:v>
                </c:pt>
                <c:pt idx="48">
                  <c:v>5.669650894906994E-2</c:v>
                </c:pt>
                <c:pt idx="49">
                  <c:v>5.5344175814924568E-2</c:v>
                </c:pt>
                <c:pt idx="50">
                  <c:v>5.3990966513188056E-2</c:v>
                </c:pt>
                <c:pt idx="51">
                  <c:v>5.2637753658095233E-2</c:v>
                </c:pt>
                <c:pt idx="52">
                  <c:v>5.1285367180691634E-2</c:v>
                </c:pt>
                <c:pt idx="53">
                  <c:v>4.9934597920618135E-2</c:v>
                </c:pt>
                <c:pt idx="54">
                  <c:v>4.8586200932396024E-2</c:v>
                </c:pt>
                <c:pt idx="55">
                  <c:v>4.7240898539162579E-2</c:v>
                </c:pt>
                <c:pt idx="56">
                  <c:v>4.5899383163240007E-2</c:v>
                </c:pt>
                <c:pt idx="57">
                  <c:v>4.4562319959887714E-2</c:v>
                </c:pt>
                <c:pt idx="58">
                  <c:v>4.3230349278026201E-2</c:v>
                </c:pt>
                <c:pt idx="59">
                  <c:v>4.1904088969563012E-2</c:v>
                </c:pt>
                <c:pt idx="60">
                  <c:v>4.0584136567160242E-2</c:v>
                </c:pt>
                <c:pt idx="61">
                  <c:v>3.9271071348820734E-2</c:v>
                </c:pt>
                <c:pt idx="62">
                  <c:v>3.7965456306505246E-2</c:v>
                </c:pt>
                <c:pt idx="63">
                  <c:v>3.6667840035115785E-2</c:v>
                </c:pt>
                <c:pt idx="64">
                  <c:v>3.5378758557573421E-2</c:v>
                </c:pt>
                <c:pt idx="65">
                  <c:v>3.4098737101384002E-2</c:v>
                </c:pt>
                <c:pt idx="66">
                  <c:v>3.2828291842029983E-2</c:v>
                </c:pt>
                <c:pt idx="67">
                  <c:v>3.1567931628762647E-2</c:v>
                </c:pt>
                <c:pt idx="68">
                  <c:v>3.0318159708930825E-2</c:v>
                </c:pt>
                <c:pt idx="69">
                  <c:v>2.9079475467902804E-2</c:v>
                </c:pt>
                <c:pt idx="70">
                  <c:v>2.7852376202983274E-2</c:v>
                </c:pt>
                <c:pt idx="71">
                  <c:v>2.663735895156652E-2</c:v>
                </c:pt>
                <c:pt idx="72">
                  <c:v>2.5434922396214688E-2</c:v>
                </c:pt>
                <c:pt idx="73">
                  <c:v>2.4245568872543265E-2</c:v>
                </c:pt>
                <c:pt idx="74">
                  <c:v>2.3069806509925257E-2</c:v>
                </c:pt>
                <c:pt idx="75">
                  <c:v>2.1908151540353558E-2</c:v>
                </c:pt>
                <c:pt idx="76">
                  <c:v>2.0761130817668151E-2</c:v>
                </c:pt>
                <c:pt idx="77">
                  <c:v>1.9629284598244399E-2</c:v>
                </c:pt>
                <c:pt idx="78">
                  <c:v>1.8513169645804541E-2</c:v>
                </c:pt>
                <c:pt idx="79">
                  <c:v>1.7413362738173326E-2</c:v>
                </c:pt>
                <c:pt idx="80">
                  <c:v>1.6330464673850725E-2</c:v>
                </c:pt>
                <c:pt idx="81">
                  <c:v>1.526510490307469E-2</c:v>
                </c:pt>
                <c:pt idx="82">
                  <c:v>1.4217946944304314E-2</c:v>
                </c:pt>
                <c:pt idx="83">
                  <c:v>1.3189694796774454E-2</c:v>
                </c:pt>
                <c:pt idx="84">
                  <c:v>1.2181100629007343E-2</c:v>
                </c:pt>
                <c:pt idx="85">
                  <c:v>1.1192974121229103E-2</c:v>
                </c:pt>
                <c:pt idx="86">
                  <c:v>1.0226193981239699E-2</c:v>
                </c:pt>
                <c:pt idx="87">
                  <c:v>9.2817223621845368E-3</c:v>
                </c:pt>
                <c:pt idx="88">
                  <c:v>8.3606232265342022E-3</c:v>
                </c:pt>
                <c:pt idx="89">
                  <c:v>7.4640861916014829E-3</c:v>
                </c:pt>
                <c:pt idx="90">
                  <c:v>6.5934581801490016E-3</c:v>
                </c:pt>
                <c:pt idx="91">
                  <c:v>5.7502865129351807E-3</c:v>
                </c:pt>
                <c:pt idx="92">
                  <c:v>4.936379366263656E-3</c:v>
                </c:pt>
                <c:pt idx="93">
                  <c:v>4.1538937117875097E-3</c:v>
                </c:pt>
                <c:pt idx="94">
                  <c:v>3.4054690586310804E-3</c:v>
                </c:pt>
                <c:pt idx="95">
                  <c:v>2.6944426977202427E-3</c:v>
                </c:pt>
                <c:pt idx="96">
                  <c:v>2.0252229929825327E-3</c:v>
                </c:pt>
                <c:pt idx="97">
                  <c:v>1.4040077694644749E-3</c:v>
                </c:pt>
                <c:pt idx="98">
                  <c:v>8.4040239614873282E-4</c:v>
                </c:pt>
                <c:pt idx="99">
                  <c:v>3.5222738078566991E-4</c:v>
                </c:pt>
              </c:numCache>
            </c:numRef>
          </c:yVal>
          <c:smooth val="1"/>
          <c:extLst>
            <c:ext xmlns:c16="http://schemas.microsoft.com/office/drawing/2014/chart" uri="{C3380CC4-5D6E-409C-BE32-E72D297353CC}">
              <c16:uniqueId val="{00000000-1239-427A-BDCA-A5088D1BF485}"/>
            </c:ext>
          </c:extLst>
        </c:ser>
        <c:dLbls>
          <c:showLegendKey val="0"/>
          <c:showVal val="0"/>
          <c:showCatName val="0"/>
          <c:showSerName val="0"/>
          <c:showPercent val="0"/>
          <c:showBubbleSize val="0"/>
        </c:dLbls>
        <c:axId val="614981256"/>
        <c:axId val="614979616"/>
      </c:scatterChart>
      <c:valAx>
        <c:axId val="6149812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4979616"/>
        <c:crosses val="autoZero"/>
        <c:crossBetween val="midCat"/>
      </c:valAx>
      <c:valAx>
        <c:axId val="6149796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4981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Hypergeometric!$C$33</c:f>
              <c:strCache>
                <c:ptCount val="1"/>
                <c:pt idx="0">
                  <c:v>PDF of Hypergeometric Distribution (with num_samp=19, pop_s=8, and num_pop=100)</c:v>
                </c:pt>
              </c:strCache>
            </c:strRef>
          </c:tx>
          <c:spPr>
            <a:solidFill>
              <a:schemeClr val="accent1">
                <a:lumMod val="60000"/>
                <a:lumOff val="40000"/>
              </a:schemeClr>
            </a:solidFill>
            <a:ln>
              <a:solidFill>
                <a:schemeClr val="accent1"/>
              </a:solidFill>
            </a:ln>
            <a:effectLst/>
          </c:spPr>
          <c:invertIfNegative val="0"/>
          <c:cat>
            <c:numRef>
              <c:f>Hypergeometric!x_axis_values</c:f>
              <c:numCache>
                <c:formatCode>General</c:formatCode>
                <c:ptCount val="7"/>
                <c:pt idx="0">
                  <c:v>0</c:v>
                </c:pt>
                <c:pt idx="1">
                  <c:v>1</c:v>
                </c:pt>
                <c:pt idx="2">
                  <c:v>2</c:v>
                </c:pt>
                <c:pt idx="3">
                  <c:v>3</c:v>
                </c:pt>
                <c:pt idx="4">
                  <c:v>4</c:v>
                </c:pt>
                <c:pt idx="5">
                  <c:v>5</c:v>
                </c:pt>
                <c:pt idx="6">
                  <c:v>6</c:v>
                </c:pt>
              </c:numCache>
            </c:numRef>
          </c:cat>
          <c:val>
            <c:numRef>
              <c:f>Hypergeometric!hypgeo_pdf</c:f>
              <c:numCache>
                <c:formatCode>General</c:formatCode>
                <c:ptCount val="7"/>
                <c:pt idx="0">
                  <c:v>0.17284441672571502</c:v>
                </c:pt>
                <c:pt idx="1">
                  <c:v>0.35503177489606291</c:v>
                </c:pt>
                <c:pt idx="2">
                  <c:v>0.2982266909126931</c:v>
                </c:pt>
                <c:pt idx="3">
                  <c:v>0.13341720382936278</c:v>
                </c:pt>
                <c:pt idx="4">
                  <c:v>3.4653819176457802E-2</c:v>
                </c:pt>
                <c:pt idx="5">
                  <c:v>5.3313567963781281E-3</c:v>
                </c:pt>
                <c:pt idx="6">
                  <c:v>4.7239870347654434E-4</c:v>
                </c:pt>
              </c:numCache>
            </c:numRef>
          </c:val>
          <c:extLst>
            <c:ext xmlns:c16="http://schemas.microsoft.com/office/drawing/2014/chart" uri="{C3380CC4-5D6E-409C-BE32-E72D297353CC}">
              <c16:uniqueId val="{00000000-D659-4AB7-B061-EE163D369282}"/>
            </c:ext>
          </c:extLst>
        </c:ser>
        <c:dLbls>
          <c:showLegendKey val="0"/>
          <c:showVal val="0"/>
          <c:showCatName val="0"/>
          <c:showSerName val="0"/>
          <c:showPercent val="0"/>
          <c:showBubbleSize val="0"/>
        </c:dLbls>
        <c:gapWidth val="219"/>
        <c:overlap val="-27"/>
        <c:axId val="670766464"/>
        <c:axId val="670766792"/>
      </c:barChart>
      <c:catAx>
        <c:axId val="67076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0766792"/>
        <c:crosses val="autoZero"/>
        <c:auto val="1"/>
        <c:lblAlgn val="ctr"/>
        <c:lblOffset val="100"/>
        <c:noMultiLvlLbl val="0"/>
      </c:catAx>
      <c:valAx>
        <c:axId val="6707667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0766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tx>
            <c:strRef>
              <c:f>'Sampling Dist Proportion'!$S$3</c:f>
              <c:strCache>
                <c:ptCount val="1"/>
                <c:pt idx="0">
                  <c:v>CDF</c:v>
                </c:pt>
              </c:strCache>
            </c:strRef>
          </c:tx>
          <c:spPr>
            <a:solidFill>
              <a:schemeClr val="bg2">
                <a:lumMod val="75000"/>
              </a:schemeClr>
            </a:solidFill>
            <a:ln w="25400">
              <a:noFill/>
            </a:ln>
            <a:effectLst/>
          </c:spPr>
          <c:cat>
            <c:numRef>
              <c:f>'Sampling Dist Proportion'!$Q$4:$Q$104</c:f>
              <c:numCache>
                <c:formatCode>0.00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cat>
          <c:val>
            <c:numRef>
              <c:f>'Sampling Dist Proportion'!$S$4:$S$104</c:f>
              <c:numCache>
                <c:formatCode>0.000</c:formatCode>
                <c:ptCount val="101"/>
                <c:pt idx="0">
                  <c:v>4.209778032304278E-16</c:v>
                </c:pt>
                <c:pt idx="1">
                  <c:v>1.2458803768220651E-15</c:v>
                </c:pt>
                <c:pt idx="2">
                  <c:v>3.6225940394910652E-15</c:v>
                </c:pt>
                <c:pt idx="3">
                  <c:v>1.0348866435994911E-14</c:v>
                </c:pt>
                <c:pt idx="4">
                  <c:v>2.9046878843356288E-14</c:v>
                </c:pt>
                <c:pt idx="5">
                  <c:v>8.010206451146067E-14</c:v>
                </c:pt>
                <c:pt idx="6">
                  <c:v>2.1703493721665263E-13</c:v>
                </c:pt>
                <c:pt idx="7">
                  <c:v>5.7777887438707254E-13</c:v>
                </c:pt>
                <c:pt idx="8">
                  <c:v>1.5112778450977753E-12</c:v>
                </c:pt>
                <c:pt idx="9">
                  <c:v>3.8840287375607679E-12</c:v>
                </c:pt>
                <c:pt idx="10">
                  <c:v>9.8080139400788622E-12</c:v>
                </c:pt>
                <c:pt idx="11">
                  <c:v>2.4335796134271498E-11</c:v>
                </c:pt>
                <c:pt idx="12">
                  <c:v>5.9330975859865625E-11</c:v>
                </c:pt>
                <c:pt idx="13">
                  <c:v>1.4213295295527861E-10</c:v>
                </c:pt>
                <c:pt idx="14">
                  <c:v>3.3457358403866559E-10</c:v>
                </c:pt>
                <c:pt idx="15">
                  <c:v>7.7388899873106202E-10</c:v>
                </c:pt>
                <c:pt idx="16">
                  <c:v>1.7589876667991089E-9</c:v>
                </c:pt>
                <c:pt idx="17">
                  <c:v>3.9287224832210392E-9</c:v>
                </c:pt>
                <c:pt idx="18">
                  <c:v>8.6228754298065489E-9</c:v>
                </c:pt>
                <c:pt idx="19">
                  <c:v>1.8598302112996573E-8</c:v>
                </c:pt>
                <c:pt idx="20">
                  <c:v>3.9420636113745708E-8</c:v>
                </c:pt>
                <c:pt idx="21">
                  <c:v>8.2113081643067035E-8</c:v>
                </c:pt>
                <c:pt idx="22">
                  <c:v>1.6809286942656312E-7</c:v>
                </c:pt>
                <c:pt idx="23">
                  <c:v>3.381776406343958E-7</c:v>
                </c:pt>
                <c:pt idx="24">
                  <c:v>6.6866757025423349E-7</c:v>
                </c:pt>
                <c:pt idx="25">
                  <c:v>1.299443022440177E-6</c:v>
                </c:pt>
                <c:pt idx="26">
                  <c:v>2.4819810137252323E-6</c:v>
                </c:pt>
                <c:pt idx="27">
                  <c:v>4.6595864850024948E-6</c:v>
                </c:pt>
                <c:pt idx="28">
                  <c:v>8.5984151200576587E-6</c:v>
                </c:pt>
                <c:pt idx="29">
                  <c:v>1.5596493087397476E-5</c:v>
                </c:pt>
                <c:pt idx="30">
                  <c:v>2.7809265986829659E-5</c:v>
                </c:pt>
                <c:pt idx="31">
                  <c:v>4.8744297144497639E-5</c:v>
                </c:pt>
                <c:pt idx="32">
                  <c:v>8.3994106990163795E-5</c:v>
                </c:pt>
                <c:pt idx="33">
                  <c:v>1.4229346774745865E-4</c:v>
                </c:pt>
                <c:pt idx="34">
                  <c:v>2.3700321218192644E-4</c:v>
                </c:pt>
                <c:pt idx="35">
                  <c:v>3.8813276738251969E-4</c:v>
                </c:pt>
                <c:pt idx="36">
                  <c:v>6.2501256357434614E-4</c:v>
                </c:pt>
                <c:pt idx="37">
                  <c:v>9.8970816357779536E-4</c:v>
                </c:pt>
                <c:pt idx="38">
                  <c:v>1.5412226467377559E-3</c:v>
                </c:pt>
                <c:pt idx="39">
                  <c:v>2.3604552424001928E-3</c:v>
                </c:pt>
                <c:pt idx="40">
                  <c:v>3.5557676772397248E-3</c:v>
                </c:pt>
                <c:pt idx="41">
                  <c:v>5.268855275151859E-3</c:v>
                </c:pt>
                <c:pt idx="42">
                  <c:v>7.680435042507509E-3</c:v>
                </c:pt>
                <c:pt idx="43">
                  <c:v>1.1015064838033033E-2</c:v>
                </c:pt>
                <c:pt idx="44">
                  <c:v>1.5544223783787524E-2</c:v>
                </c:pt>
                <c:pt idx="45">
                  <c:v>2.1586651237901232E-2</c:v>
                </c:pt>
                <c:pt idx="46">
                  <c:v>2.9504902543269883E-2</c:v>
                </c:pt>
                <c:pt idx="47">
                  <c:v>3.9697176206327622E-2</c:v>
                </c:pt>
                <c:pt idx="48">
                  <c:v>5.2583731303898672E-2</c:v>
                </c:pt>
                <c:pt idx="49">
                  <c:v>6.8587658345831581E-2</c:v>
                </c:pt>
                <c:pt idx="50">
                  <c:v>8.8110375587809112E-2</c:v>
                </c:pt>
                <c:pt idx="51">
                  <c:v>0.11150294587711036</c:v>
                </c:pt>
                <c:pt idx="52">
                  <c:v>0.13903506267911564</c:v>
                </c:pt>
                <c:pt idx="53">
                  <c:v>0.17086422787713632</c:v>
                </c:pt>
                <c:pt idx="54">
                  <c:v>0.20700811697079724</c:v>
                </c:pt>
                <c:pt idx="55">
                  <c:v>0.24732328776621798</c:v>
                </c:pt>
                <c:pt idx="56">
                  <c:v>0.29149315763516059</c:v>
                </c:pt>
                <c:pt idx="57">
                  <c:v>0.33902752629239707</c:v>
                </c:pt>
                <c:pt idx="58">
                  <c:v>0.38927489643179347</c:v>
                </c:pt>
                <c:pt idx="59">
                  <c:v>0.44144755168900474</c:v>
                </c:pt>
                <c:pt idx="60">
                  <c:v>0.49465795391201428</c:v>
                </c:pt>
                <c:pt idx="61">
                  <c:v>0.54796371419840395</c:v>
                </c:pt>
                <c:pt idx="62">
                  <c:v>0.60041736740245577</c:v>
                </c:pt>
                <c:pt idx="63">
                  <c:v>0.6511165943549404</c:v>
                </c:pt>
                <c:pt idx="64">
                  <c:v>0.69925048108223042</c:v>
                </c:pt>
                <c:pt idx="65">
                  <c:v>0.74413788848142637</c:v>
                </c:pt>
                <c:pt idx="66">
                  <c:v>0.78525495359681685</c:v>
                </c:pt>
                <c:pt idx="67">
                  <c:v>0.82225000935899639</c:v>
                </c:pt>
                <c:pt idx="68">
                  <c:v>0.85494560515466889</c:v>
                </c:pt>
                <c:pt idx="69">
                  <c:v>0.8833286388931324</c:v>
                </c:pt>
                <c:pt idx="70">
                  <c:v>0.90753070018908111</c:v>
                </c:pt>
                <c:pt idx="71">
                  <c:v>0.92780145318322937</c:v>
                </c:pt>
                <c:pt idx="72">
                  <c:v>0.94447820190813347</c:v>
                </c:pt>
                <c:pt idx="73">
                  <c:v>0.95795469406476974</c:v>
                </c:pt>
                <c:pt idx="74">
                  <c:v>0.9686518003391893</c:v>
                </c:pt>
                <c:pt idx="75">
                  <c:v>0.97699206290434626</c:v>
                </c:pt>
                <c:pt idx="76">
                  <c:v>0.98337935968416235</c:v>
                </c:pt>
                <c:pt idx="77">
                  <c:v>0.98818419406708502</c:v>
                </c:pt>
                <c:pt idx="78">
                  <c:v>0.9917344829947512</c:v>
                </c:pt>
                <c:pt idx="79">
                  <c:v>0.99431123673772581</c:v>
                </c:pt>
                <c:pt idx="80">
                  <c:v>0.99614822367763101</c:v>
                </c:pt>
                <c:pt idx="81">
                  <c:v>0.99743458552399511</c:v>
                </c:pt>
                <c:pt idx="82">
                  <c:v>0.99831938356672678</c:v>
                </c:pt>
                <c:pt idx="83">
                  <c:v>0.99891717415014991</c:v>
                </c:pt>
                <c:pt idx="84">
                  <c:v>0.99931388848304359</c:v>
                </c:pt>
                <c:pt idx="85">
                  <c:v>0.9995724897272743</c:v>
                </c:pt>
                <c:pt idx="86">
                  <c:v>0.99973806947515964</c:v>
                </c:pt>
                <c:pt idx="87">
                  <c:v>0.99984220710833749</c:v>
                </c:pt>
                <c:pt idx="88">
                  <c:v>0.99990653984973077</c:v>
                </c:pt>
                <c:pt idx="89">
                  <c:v>0.99994557719476906</c:v>
                </c:pt>
                <c:pt idx="90">
                  <c:v>0.99996884483487536</c:v>
                </c:pt>
                <c:pt idx="91">
                  <c:v>0.99998246706588712</c:v>
                </c:pt>
                <c:pt idx="92">
                  <c:v>0.9999903007845814</c:v>
                </c:pt>
                <c:pt idx="93">
                  <c:v>0.99999472576669957</c:v>
                </c:pt>
                <c:pt idx="94">
                  <c:v>0.99999718092145928</c:v>
                </c:pt>
                <c:pt idx="95">
                  <c:v>0.99999851896430059</c:v>
                </c:pt>
                <c:pt idx="96">
                  <c:v>0.99999923524779832</c:v>
                </c:pt>
                <c:pt idx="97">
                  <c:v>0.99999961188536957</c:v>
                </c:pt>
                <c:pt idx="98">
                  <c:v>0.9999998064151473</c:v>
                </c:pt>
                <c:pt idx="99">
                  <c:v>0.99999990510495051</c:v>
                </c:pt>
                <c:pt idx="100">
                  <c:v>0.9999999542842346</c:v>
                </c:pt>
              </c:numCache>
            </c:numRef>
          </c:val>
          <c:extLst>
            <c:ext xmlns:c16="http://schemas.microsoft.com/office/drawing/2014/chart" uri="{C3380CC4-5D6E-409C-BE32-E72D297353CC}">
              <c16:uniqueId val="{00000000-EAD9-4516-830D-3A50EB8D4C45}"/>
            </c:ext>
          </c:extLst>
        </c:ser>
        <c:dLbls>
          <c:showLegendKey val="0"/>
          <c:showVal val="0"/>
          <c:showCatName val="0"/>
          <c:showSerName val="0"/>
          <c:showPercent val="0"/>
          <c:showBubbleSize val="0"/>
        </c:dLbls>
        <c:axId val="374538136"/>
        <c:axId val="374532888"/>
      </c:areaChart>
      <c:catAx>
        <c:axId val="374538136"/>
        <c:scaling>
          <c:orientation val="minMax"/>
        </c:scaling>
        <c:delete val="0"/>
        <c:axPos val="b"/>
        <c:numFmt formatCode="0.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532888"/>
        <c:crosses val="autoZero"/>
        <c:auto val="1"/>
        <c:lblAlgn val="ctr"/>
        <c:lblOffset val="100"/>
        <c:noMultiLvlLbl val="0"/>
      </c:catAx>
      <c:valAx>
        <c:axId val="37453288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538136"/>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Hypergeometric!$C$34</c:f>
              <c:strCache>
                <c:ptCount val="1"/>
                <c:pt idx="0">
                  <c:v>CDF of Hypergeometric Distribution (with num_samp=19, pop_s=8, and num_pop=100)</c:v>
                </c:pt>
              </c:strCache>
            </c:strRef>
          </c:tx>
          <c:spPr>
            <a:solidFill>
              <a:schemeClr val="bg2">
                <a:lumMod val="75000"/>
              </a:schemeClr>
            </a:solidFill>
            <a:ln>
              <a:solidFill>
                <a:schemeClr val="tx1">
                  <a:lumMod val="50000"/>
                  <a:lumOff val="50000"/>
                </a:schemeClr>
              </a:solidFill>
            </a:ln>
            <a:effectLst/>
          </c:spPr>
          <c:invertIfNegative val="0"/>
          <c:cat>
            <c:numRef>
              <c:f>Hypergeometric!x_axis_values</c:f>
              <c:numCache>
                <c:formatCode>General</c:formatCode>
                <c:ptCount val="7"/>
                <c:pt idx="0">
                  <c:v>0</c:v>
                </c:pt>
                <c:pt idx="1">
                  <c:v>1</c:v>
                </c:pt>
                <c:pt idx="2">
                  <c:v>2</c:v>
                </c:pt>
                <c:pt idx="3">
                  <c:v>3</c:v>
                </c:pt>
                <c:pt idx="4">
                  <c:v>4</c:v>
                </c:pt>
                <c:pt idx="5">
                  <c:v>5</c:v>
                </c:pt>
                <c:pt idx="6">
                  <c:v>6</c:v>
                </c:pt>
              </c:numCache>
            </c:numRef>
          </c:cat>
          <c:val>
            <c:numRef>
              <c:f>Hypergeometric!hypgeo_cdf</c:f>
              <c:numCache>
                <c:formatCode>General</c:formatCode>
                <c:ptCount val="7"/>
                <c:pt idx="0">
                  <c:v>0.17284441672571502</c:v>
                </c:pt>
                <c:pt idx="1">
                  <c:v>0.52787619162177779</c:v>
                </c:pt>
                <c:pt idx="2">
                  <c:v>0.82610288253447117</c:v>
                </c:pt>
                <c:pt idx="3">
                  <c:v>0.95952008636383401</c:v>
                </c:pt>
                <c:pt idx="4">
                  <c:v>0.99417390554029172</c:v>
                </c:pt>
                <c:pt idx="5">
                  <c:v>0.99950526233666992</c:v>
                </c:pt>
                <c:pt idx="6">
                  <c:v>0.9999776610401464</c:v>
                </c:pt>
              </c:numCache>
            </c:numRef>
          </c:val>
          <c:extLst>
            <c:ext xmlns:c16="http://schemas.microsoft.com/office/drawing/2014/chart" uri="{C3380CC4-5D6E-409C-BE32-E72D297353CC}">
              <c16:uniqueId val="{00000000-1C63-4455-BFBE-4797577296FC}"/>
            </c:ext>
          </c:extLst>
        </c:ser>
        <c:dLbls>
          <c:showLegendKey val="0"/>
          <c:showVal val="0"/>
          <c:showCatName val="0"/>
          <c:showSerName val="0"/>
          <c:showPercent val="0"/>
          <c:showBubbleSize val="0"/>
        </c:dLbls>
        <c:gapWidth val="219"/>
        <c:axId val="670766464"/>
        <c:axId val="670766792"/>
      </c:barChart>
      <c:catAx>
        <c:axId val="67076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0766792"/>
        <c:crosses val="autoZero"/>
        <c:auto val="1"/>
        <c:lblAlgn val="ctr"/>
        <c:lblOffset val="100"/>
        <c:noMultiLvlLbl val="0"/>
      </c:catAx>
      <c:valAx>
        <c:axId val="670766792"/>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0766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'Neg. Binomial'!$C$29</c:f>
              <c:strCache>
                <c:ptCount val="1"/>
                <c:pt idx="0">
                  <c:v>PDF of Negative Binomial Distribution (with num_s=3, prob_s=0.25, and prob_f=0.75)</c:v>
                </c:pt>
              </c:strCache>
            </c:strRef>
          </c:tx>
          <c:spPr>
            <a:solidFill>
              <a:schemeClr val="accent1">
                <a:lumMod val="60000"/>
                <a:lumOff val="40000"/>
              </a:schemeClr>
            </a:solidFill>
            <a:ln>
              <a:solidFill>
                <a:schemeClr val="accent1"/>
              </a:solidFill>
            </a:ln>
            <a:effectLst/>
          </c:spPr>
          <c:invertIfNegative val="0"/>
          <c:cat>
            <c:numRef>
              <c:f>'Neg. Binomial'!x_axis_values</c:f>
              <c:numCache>
                <c:formatCode>General</c:formatCode>
                <c:ptCount val="32"/>
                <c:pt idx="0">
                  <c:v>3</c:v>
                </c:pt>
                <c:pt idx="1">
                  <c:v>4</c:v>
                </c:pt>
                <c:pt idx="2">
                  <c:v>5</c:v>
                </c:pt>
                <c:pt idx="3">
                  <c:v>6</c:v>
                </c:pt>
                <c:pt idx="4">
                  <c:v>7</c:v>
                </c:pt>
                <c:pt idx="5">
                  <c:v>8</c:v>
                </c:pt>
                <c:pt idx="6">
                  <c:v>9</c:v>
                </c:pt>
                <c:pt idx="7">
                  <c:v>10</c:v>
                </c:pt>
                <c:pt idx="8">
                  <c:v>11</c:v>
                </c:pt>
                <c:pt idx="9">
                  <c:v>12</c:v>
                </c:pt>
                <c:pt idx="10">
                  <c:v>13</c:v>
                </c:pt>
                <c:pt idx="11">
                  <c:v>14</c:v>
                </c:pt>
                <c:pt idx="12">
                  <c:v>15</c:v>
                </c:pt>
                <c:pt idx="13">
                  <c:v>16</c:v>
                </c:pt>
                <c:pt idx="14">
                  <c:v>17</c:v>
                </c:pt>
                <c:pt idx="15">
                  <c:v>18</c:v>
                </c:pt>
                <c:pt idx="16">
                  <c:v>19</c:v>
                </c:pt>
                <c:pt idx="17">
                  <c:v>20</c:v>
                </c:pt>
                <c:pt idx="18">
                  <c:v>21</c:v>
                </c:pt>
                <c:pt idx="19">
                  <c:v>22</c:v>
                </c:pt>
                <c:pt idx="20">
                  <c:v>23</c:v>
                </c:pt>
                <c:pt idx="21">
                  <c:v>24</c:v>
                </c:pt>
                <c:pt idx="22">
                  <c:v>25</c:v>
                </c:pt>
                <c:pt idx="23">
                  <c:v>26</c:v>
                </c:pt>
                <c:pt idx="24">
                  <c:v>27</c:v>
                </c:pt>
                <c:pt idx="25">
                  <c:v>28</c:v>
                </c:pt>
                <c:pt idx="26">
                  <c:v>29</c:v>
                </c:pt>
                <c:pt idx="27">
                  <c:v>30</c:v>
                </c:pt>
                <c:pt idx="28">
                  <c:v>31</c:v>
                </c:pt>
                <c:pt idx="29">
                  <c:v>32</c:v>
                </c:pt>
                <c:pt idx="30">
                  <c:v>33</c:v>
                </c:pt>
                <c:pt idx="31">
                  <c:v>34</c:v>
                </c:pt>
              </c:numCache>
            </c:numRef>
          </c:cat>
          <c:val>
            <c:numRef>
              <c:f>'Neg. Binomial'!PDF_negbinom</c:f>
              <c:numCache>
                <c:formatCode>General</c:formatCode>
                <c:ptCount val="32"/>
                <c:pt idx="0">
                  <c:v>1.5625000000000007E-2</c:v>
                </c:pt>
                <c:pt idx="1">
                  <c:v>3.5156250000000014E-2</c:v>
                </c:pt>
                <c:pt idx="2">
                  <c:v>5.2734375E-2</c:v>
                </c:pt>
                <c:pt idx="3">
                  <c:v>6.5917968749999972E-2</c:v>
                </c:pt>
                <c:pt idx="4">
                  <c:v>7.4157714843750014E-2</c:v>
                </c:pt>
                <c:pt idx="5">
                  <c:v>7.78656005859375E-2</c:v>
                </c:pt>
                <c:pt idx="6">
                  <c:v>7.7865600585937514E-2</c:v>
                </c:pt>
                <c:pt idx="7">
                  <c:v>7.5084686279296931E-2</c:v>
                </c:pt>
                <c:pt idx="8">
                  <c:v>7.0391893386840862E-2</c:v>
                </c:pt>
                <c:pt idx="9">
                  <c:v>6.4525902271270738E-2</c:v>
                </c:pt>
                <c:pt idx="10">
                  <c:v>5.8073312044143677E-2</c:v>
                </c:pt>
                <c:pt idx="11">
                  <c:v>5.1474072039127322E-2</c:v>
                </c:pt>
                <c:pt idx="12">
                  <c:v>4.5039813034236438E-2</c:v>
                </c:pt>
                <c:pt idx="13">
                  <c:v>3.8976761279627688E-2</c:v>
                </c:pt>
                <c:pt idx="14">
                  <c:v>3.3408652525395176E-2</c:v>
                </c:pt>
                <c:pt idx="15">
                  <c:v>2.8397354646585885E-2</c:v>
                </c:pt>
                <c:pt idx="16">
                  <c:v>2.3960267983056834E-2</c:v>
                </c:pt>
                <c:pt idx="17">
                  <c:v>2.0084342279915297E-2</c:v>
                </c:pt>
                <c:pt idx="18">
                  <c:v>1.6736951899929412E-2</c:v>
                </c:pt>
                <c:pt idx="19">
                  <c:v>1.3874052232836231E-2</c:v>
                </c:pt>
                <c:pt idx="20">
                  <c:v>1.1446093092089884E-2</c:v>
                </c:pt>
                <c:pt idx="21">
                  <c:v>9.4021478970738297E-3</c:v>
                </c:pt>
                <c:pt idx="22">
                  <c:v>7.6926664612422336E-3</c:v>
                </c:pt>
                <c:pt idx="23">
                  <c:v>6.2711954847083353E-3</c:v>
                </c:pt>
                <c:pt idx="24">
                  <c:v>5.0953463313255258E-3</c:v>
                </c:pt>
                <c:pt idx="25">
                  <c:v>4.1272305283736764E-3</c:v>
                </c:pt>
                <c:pt idx="26">
                  <c:v>3.3335323498402767E-3</c:v>
                </c:pt>
                <c:pt idx="27">
                  <c:v>2.6853455040380019E-3</c:v>
                </c:pt>
                <c:pt idx="28">
                  <c:v>2.1578669228876799E-3</c:v>
                </c:pt>
                <c:pt idx="29">
                  <c:v>1.7300139985220191E-3</c:v>
                </c:pt>
                <c:pt idx="30">
                  <c:v>1.3840111988176144E-3</c:v>
                </c:pt>
                <c:pt idx="31">
                  <c:v>1.104976682926966E-3</c:v>
                </c:pt>
              </c:numCache>
            </c:numRef>
          </c:val>
          <c:extLst>
            <c:ext xmlns:c16="http://schemas.microsoft.com/office/drawing/2014/chart" uri="{C3380CC4-5D6E-409C-BE32-E72D297353CC}">
              <c16:uniqueId val="{00000000-0110-44D4-A737-21A869C451C0}"/>
            </c:ext>
          </c:extLst>
        </c:ser>
        <c:dLbls>
          <c:showLegendKey val="0"/>
          <c:showVal val="0"/>
          <c:showCatName val="0"/>
          <c:showSerName val="0"/>
          <c:showPercent val="0"/>
          <c:showBubbleSize val="0"/>
        </c:dLbls>
        <c:gapWidth val="219"/>
        <c:overlap val="-27"/>
        <c:axId val="666545496"/>
        <c:axId val="666540576"/>
      </c:barChart>
      <c:catAx>
        <c:axId val="666545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40576"/>
        <c:crosses val="autoZero"/>
        <c:auto val="1"/>
        <c:lblAlgn val="ctr"/>
        <c:lblOffset val="100"/>
        <c:noMultiLvlLbl val="0"/>
      </c:catAx>
      <c:valAx>
        <c:axId val="666540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45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'Neg. Binomial'!$C$30</c:f>
              <c:strCache>
                <c:ptCount val="1"/>
                <c:pt idx="0">
                  <c:v>CDF of Negative Binomial Distribution (with num_s=3, prob_s=0.25, and prob_f=0.75)</c:v>
                </c:pt>
              </c:strCache>
            </c:strRef>
          </c:tx>
          <c:spPr>
            <a:solidFill>
              <a:schemeClr val="bg2">
                <a:lumMod val="75000"/>
              </a:schemeClr>
            </a:solidFill>
            <a:ln>
              <a:solidFill>
                <a:schemeClr val="tx1">
                  <a:lumMod val="50000"/>
                  <a:lumOff val="50000"/>
                </a:schemeClr>
              </a:solidFill>
            </a:ln>
            <a:effectLst/>
          </c:spPr>
          <c:invertIfNegative val="0"/>
          <c:cat>
            <c:numRef>
              <c:f>'Neg. Binomial'!x_axis_values</c:f>
              <c:numCache>
                <c:formatCode>General</c:formatCode>
                <c:ptCount val="32"/>
                <c:pt idx="0">
                  <c:v>3</c:v>
                </c:pt>
                <c:pt idx="1">
                  <c:v>4</c:v>
                </c:pt>
                <c:pt idx="2">
                  <c:v>5</c:v>
                </c:pt>
                <c:pt idx="3">
                  <c:v>6</c:v>
                </c:pt>
                <c:pt idx="4">
                  <c:v>7</c:v>
                </c:pt>
                <c:pt idx="5">
                  <c:v>8</c:v>
                </c:pt>
                <c:pt idx="6">
                  <c:v>9</c:v>
                </c:pt>
                <c:pt idx="7">
                  <c:v>10</c:v>
                </c:pt>
                <c:pt idx="8">
                  <c:v>11</c:v>
                </c:pt>
                <c:pt idx="9">
                  <c:v>12</c:v>
                </c:pt>
                <c:pt idx="10">
                  <c:v>13</c:v>
                </c:pt>
                <c:pt idx="11">
                  <c:v>14</c:v>
                </c:pt>
                <c:pt idx="12">
                  <c:v>15</c:v>
                </c:pt>
                <c:pt idx="13">
                  <c:v>16</c:v>
                </c:pt>
                <c:pt idx="14">
                  <c:v>17</c:v>
                </c:pt>
                <c:pt idx="15">
                  <c:v>18</c:v>
                </c:pt>
                <c:pt idx="16">
                  <c:v>19</c:v>
                </c:pt>
                <c:pt idx="17">
                  <c:v>20</c:v>
                </c:pt>
                <c:pt idx="18">
                  <c:v>21</c:v>
                </c:pt>
                <c:pt idx="19">
                  <c:v>22</c:v>
                </c:pt>
                <c:pt idx="20">
                  <c:v>23</c:v>
                </c:pt>
                <c:pt idx="21">
                  <c:v>24</c:v>
                </c:pt>
                <c:pt idx="22">
                  <c:v>25</c:v>
                </c:pt>
                <c:pt idx="23">
                  <c:v>26</c:v>
                </c:pt>
                <c:pt idx="24">
                  <c:v>27</c:v>
                </c:pt>
                <c:pt idx="25">
                  <c:v>28</c:v>
                </c:pt>
                <c:pt idx="26">
                  <c:v>29</c:v>
                </c:pt>
                <c:pt idx="27">
                  <c:v>30</c:v>
                </c:pt>
                <c:pt idx="28">
                  <c:v>31</c:v>
                </c:pt>
                <c:pt idx="29">
                  <c:v>32</c:v>
                </c:pt>
                <c:pt idx="30">
                  <c:v>33</c:v>
                </c:pt>
                <c:pt idx="31">
                  <c:v>34</c:v>
                </c:pt>
              </c:numCache>
            </c:numRef>
          </c:cat>
          <c:val>
            <c:numRef>
              <c:f>'Neg. Binomial'!CDF_negbinom</c:f>
              <c:numCache>
                <c:formatCode>General</c:formatCode>
                <c:ptCount val="32"/>
                <c:pt idx="0">
                  <c:v>1.5625000000000007E-2</c:v>
                </c:pt>
                <c:pt idx="1">
                  <c:v>5.0781250000000021E-2</c:v>
                </c:pt>
                <c:pt idx="2">
                  <c:v>0.10351562500000003</c:v>
                </c:pt>
                <c:pt idx="3">
                  <c:v>0.16943359375000003</c:v>
                </c:pt>
                <c:pt idx="4">
                  <c:v>0.24359130859375006</c:v>
                </c:pt>
                <c:pt idx="5">
                  <c:v>0.32145690917968756</c:v>
                </c:pt>
                <c:pt idx="6">
                  <c:v>0.39932250976562506</c:v>
                </c:pt>
                <c:pt idx="7">
                  <c:v>0.47440719604492199</c:v>
                </c:pt>
                <c:pt idx="8">
                  <c:v>0.54479908943176281</c:v>
                </c:pt>
                <c:pt idx="9">
                  <c:v>0.60932499170303323</c:v>
                </c:pt>
                <c:pt idx="10">
                  <c:v>0.66739830374717701</c:v>
                </c:pt>
                <c:pt idx="11">
                  <c:v>0.71887237578630436</c:v>
                </c:pt>
                <c:pt idx="12">
                  <c:v>0.76391218882054079</c:v>
                </c:pt>
                <c:pt idx="13">
                  <c:v>0.80288895010016859</c:v>
                </c:pt>
                <c:pt idx="14">
                  <c:v>0.83629760262556374</c:v>
                </c:pt>
                <c:pt idx="15">
                  <c:v>0.86469495727214962</c:v>
                </c:pt>
                <c:pt idx="16">
                  <c:v>0.88865522525520646</c:v>
                </c:pt>
                <c:pt idx="17">
                  <c:v>0.90873956753512175</c:v>
                </c:pt>
                <c:pt idx="18">
                  <c:v>0.92547651943505116</c:v>
                </c:pt>
                <c:pt idx="19">
                  <c:v>0.93935057166788738</c:v>
                </c:pt>
                <c:pt idx="20">
                  <c:v>0.95079666475997726</c:v>
                </c:pt>
                <c:pt idx="21">
                  <c:v>0.96019881265705109</c:v>
                </c:pt>
                <c:pt idx="22">
                  <c:v>0.96789147911829332</c:v>
                </c:pt>
                <c:pt idx="23">
                  <c:v>0.97416267460300165</c:v>
                </c:pt>
                <c:pt idx="24">
                  <c:v>0.97925802093432712</c:v>
                </c:pt>
                <c:pt idx="25">
                  <c:v>0.98338525146270084</c:v>
                </c:pt>
                <c:pt idx="26">
                  <c:v>0.98671878381254108</c:v>
                </c:pt>
                <c:pt idx="27">
                  <c:v>0.98940412931657917</c:v>
                </c:pt>
                <c:pt idx="28">
                  <c:v>0.99156199623946684</c:v>
                </c:pt>
                <c:pt idx="29">
                  <c:v>0.99329201023798874</c:v>
                </c:pt>
                <c:pt idx="30">
                  <c:v>0.99467602143680645</c:v>
                </c:pt>
                <c:pt idx="31">
                  <c:v>0.99578099811973342</c:v>
                </c:pt>
              </c:numCache>
            </c:numRef>
          </c:val>
          <c:extLst>
            <c:ext xmlns:c16="http://schemas.microsoft.com/office/drawing/2014/chart" uri="{C3380CC4-5D6E-409C-BE32-E72D297353CC}">
              <c16:uniqueId val="{00000000-C117-4360-8301-E5927A0CEF01}"/>
            </c:ext>
          </c:extLst>
        </c:ser>
        <c:dLbls>
          <c:showLegendKey val="0"/>
          <c:showVal val="0"/>
          <c:showCatName val="0"/>
          <c:showSerName val="0"/>
          <c:showPercent val="0"/>
          <c:showBubbleSize val="0"/>
        </c:dLbls>
        <c:gapWidth val="219"/>
        <c:overlap val="-27"/>
        <c:axId val="666545496"/>
        <c:axId val="666540576"/>
      </c:barChart>
      <c:catAx>
        <c:axId val="666545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40576"/>
        <c:crosses val="autoZero"/>
        <c:auto val="1"/>
        <c:lblAlgn val="ctr"/>
        <c:lblOffset val="100"/>
        <c:noMultiLvlLbl val="0"/>
      </c:catAx>
      <c:valAx>
        <c:axId val="6665405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45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Normal!$C$34</c:f>
              <c:strCache>
                <c:ptCount val="1"/>
                <c:pt idx="0">
                  <c:v>PDF of Normal Distribution (with mean=95 and sd=18)</c:v>
                </c:pt>
              </c:strCache>
            </c:strRef>
          </c:tx>
          <c:spPr>
            <a:ln w="28575" cap="rnd">
              <a:solidFill>
                <a:schemeClr val="accent1"/>
              </a:solidFill>
              <a:round/>
            </a:ln>
            <a:effectLst/>
          </c:spPr>
          <c:marker>
            <c:symbol val="none"/>
          </c:marker>
          <c:xVal>
            <c:numRef>
              <c:f>Normal!$X$4:$X$113</c:f>
              <c:numCache>
                <c:formatCode>General</c:formatCode>
                <c:ptCount val="110"/>
                <c:pt idx="0">
                  <c:v>39.375818488979363</c:v>
                </c:pt>
                <c:pt idx="1">
                  <c:v>43.193088696281315</c:v>
                </c:pt>
                <c:pt idx="2">
                  <c:v>45.539935061990121</c:v>
                </c:pt>
                <c:pt idx="3">
                  <c:v>47.262743457760486</c:v>
                </c:pt>
                <c:pt idx="4">
                  <c:v>48.6350725361198</c:v>
                </c:pt>
                <c:pt idx="5">
                  <c:v>49.781402097251693</c:v>
                </c:pt>
                <c:pt idx="6">
                  <c:v>50.769258976302126</c:v>
                </c:pt>
                <c:pt idx="7">
                  <c:v>51.639520175321699</c:v>
                </c:pt>
                <c:pt idx="8">
                  <c:v>52.418873716442747</c:v>
                </c:pt>
                <c:pt idx="9">
                  <c:v>53.125738267264865</c:v>
                </c:pt>
                <c:pt idx="10">
                  <c:v>58.032519608627197</c:v>
                </c:pt>
                <c:pt idx="11">
                  <c:v>61.145715053277485</c:v>
                </c:pt>
                <c:pt idx="12">
                  <c:v>63.487650717460951</c:v>
                </c:pt>
                <c:pt idx="13">
                  <c:v>65.392634714873495</c:v>
                </c:pt>
                <c:pt idx="14">
                  <c:v>67.014075297256653</c:v>
                </c:pt>
                <c:pt idx="15">
                  <c:v>68.43576149277493</c:v>
                </c:pt>
                <c:pt idx="16">
                  <c:v>69.708711914426573</c:v>
                </c:pt>
                <c:pt idx="17">
                  <c:v>70.866409393576106</c:v>
                </c:pt>
                <c:pt idx="18">
                  <c:v>71.932071820197194</c:v>
                </c:pt>
                <c:pt idx="19">
                  <c:v>72.922493839341016</c:v>
                </c:pt>
                <c:pt idx="20">
                  <c:v>73.850237742810378</c:v>
                </c:pt>
                <c:pt idx="21">
                  <c:v>74.72495967730157</c:v>
                </c:pt>
                <c:pt idx="22">
                  <c:v>75.554251865330784</c:v>
                </c:pt>
                <c:pt idx="23">
                  <c:v>76.344198989111788</c:v>
                </c:pt>
                <c:pt idx="24">
                  <c:v>77.099758102224513</c:v>
                </c:pt>
                <c:pt idx="25">
                  <c:v>77.825025443368474</c:v>
                </c:pt>
                <c:pt idx="26">
                  <c:v>78.523428418829326</c:v>
                </c:pt>
                <c:pt idx="27">
                  <c:v>79.197866689077884</c:v>
                </c:pt>
                <c:pt idx="28">
                  <c:v>79.850817795687533</c:v>
                </c:pt>
                <c:pt idx="29">
                  <c:v>80.484417553671676</c:v>
                </c:pt>
                <c:pt idx="30">
                  <c:v>81.100522144603673</c:v>
                </c:pt>
                <c:pt idx="31">
                  <c:v>81.700756714666142</c:v>
                </c:pt>
                <c:pt idx="32">
                  <c:v>82.286553868878428</c:v>
                </c:pt>
                <c:pt idx="33">
                  <c:v>82.859184496470533</c:v>
                </c:pt>
                <c:pt idx="34">
                  <c:v>83.419782702927492</c:v>
                </c:pt>
                <c:pt idx="35">
                  <c:v>83.969366161700705</c:v>
                </c:pt>
                <c:pt idx="36">
                  <c:v>84.508852869118101</c:v>
                </c:pt>
                <c:pt idx="37">
                  <c:v>85.039075047997883</c:v>
                </c:pt>
                <c:pt idx="38">
                  <c:v>85.560790771255256</c:v>
                </c:pt>
                <c:pt idx="39">
                  <c:v>86.07469374774584</c:v>
                </c:pt>
                <c:pt idx="40">
                  <c:v>86.581421615938851</c:v>
                </c:pt>
                <c:pt idx="41">
                  <c:v>87.081563017881791</c:v>
                </c:pt>
                <c:pt idx="42">
                  <c:v>87.575663670054709</c:v>
                </c:pt>
                <c:pt idx="43">
                  <c:v>88.064231604663775</c:v>
                </c:pt>
                <c:pt idx="44">
                  <c:v>88.547741721478516</c:v>
                </c:pt>
                <c:pt idx="45">
                  <c:v>89.0266397641373</c:v>
                </c:pt>
                <c:pt idx="46">
                  <c:v>89.50134581421085</c:v>
                </c:pt>
                <c:pt idx="47">
                  <c:v>89.97225737994583</c:v>
                </c:pt>
                <c:pt idx="48">
                  <c:v>90.439752143555609</c:v>
                </c:pt>
                <c:pt idx="49">
                  <c:v>90.904190420459315</c:v>
                </c:pt>
                <c:pt idx="50">
                  <c:v>91.365917375446685</c:v>
                </c:pt>
                <c:pt idx="51">
                  <c:v>91.82526503394449</c:v>
                </c:pt>
                <c:pt idx="52">
                  <c:v>92.282554121058013</c:v>
                </c:pt>
                <c:pt idx="53">
                  <c:v>92.738095756608672</c:v>
                </c:pt>
                <c:pt idx="54">
                  <c:v>93.192193030793547</c:v>
                </c:pt>
                <c:pt idx="55">
                  <c:v>93.645142482203056</c:v>
                </c:pt>
                <c:pt idx="56">
                  <c:v>94.097235497634799</c:v>
                </c:pt>
                <c:pt idx="57">
                  <c:v>94.548759651343204</c:v>
                </c:pt>
                <c:pt idx="58">
                  <c:v>95</c:v>
                </c:pt>
                <c:pt idx="59">
                  <c:v>95.451240348656796</c:v>
                </c:pt>
                <c:pt idx="60">
                  <c:v>95.902764502365201</c:v>
                </c:pt>
                <c:pt idx="61">
                  <c:v>96.354857517796944</c:v>
                </c:pt>
                <c:pt idx="62">
                  <c:v>96.807806969206453</c:v>
                </c:pt>
                <c:pt idx="63">
                  <c:v>97.261904243391342</c:v>
                </c:pt>
                <c:pt idx="64">
                  <c:v>97.717445878941987</c:v>
                </c:pt>
                <c:pt idx="65">
                  <c:v>98.174734966055496</c:v>
                </c:pt>
                <c:pt idx="66">
                  <c:v>98.634082624553315</c:v>
                </c:pt>
                <c:pt idx="67">
                  <c:v>99.095809579540685</c:v>
                </c:pt>
                <c:pt idx="68">
                  <c:v>99.560247856444391</c:v>
                </c:pt>
                <c:pt idx="69">
                  <c:v>100.02774262005417</c:v>
                </c:pt>
                <c:pt idx="70">
                  <c:v>100.49865418578915</c:v>
                </c:pt>
                <c:pt idx="71">
                  <c:v>100.9733602358627</c:v>
                </c:pt>
                <c:pt idx="72">
                  <c:v>101.45225827852148</c:v>
                </c:pt>
                <c:pt idx="73">
                  <c:v>101.93576839533623</c:v>
                </c:pt>
                <c:pt idx="74">
                  <c:v>102.42433632994529</c:v>
                </c:pt>
                <c:pt idx="75">
                  <c:v>102.91843698211821</c:v>
                </c:pt>
                <c:pt idx="76">
                  <c:v>103.41857838406115</c:v>
                </c:pt>
                <c:pt idx="77">
                  <c:v>103.92530625225416</c:v>
                </c:pt>
                <c:pt idx="78">
                  <c:v>104.43920922874473</c:v>
                </c:pt>
                <c:pt idx="79">
                  <c:v>104.9609249520021</c:v>
                </c:pt>
                <c:pt idx="80">
                  <c:v>105.4911471308819</c:v>
                </c:pt>
                <c:pt idx="81">
                  <c:v>106.03063383829929</c:v>
                </c:pt>
                <c:pt idx="82">
                  <c:v>106.58021729707251</c:v>
                </c:pt>
                <c:pt idx="83">
                  <c:v>107.14081550352947</c:v>
                </c:pt>
                <c:pt idx="84">
                  <c:v>107.71344613112157</c:v>
                </c:pt>
                <c:pt idx="85">
                  <c:v>108.29924328533386</c:v>
                </c:pt>
                <c:pt idx="86">
                  <c:v>108.89947785539633</c:v>
                </c:pt>
                <c:pt idx="87">
                  <c:v>109.51558244632832</c:v>
                </c:pt>
                <c:pt idx="88">
                  <c:v>110.14918220431247</c:v>
                </c:pt>
                <c:pt idx="89">
                  <c:v>110.80213331092212</c:v>
                </c:pt>
                <c:pt idx="90">
                  <c:v>111.47657158117062</c:v>
                </c:pt>
                <c:pt idx="91">
                  <c:v>112.17497455663153</c:v>
                </c:pt>
                <c:pt idx="92">
                  <c:v>112.90024189777549</c:v>
                </c:pt>
                <c:pt idx="93">
                  <c:v>113.65580101088821</c:v>
                </c:pt>
                <c:pt idx="94">
                  <c:v>114.44574813466922</c:v>
                </c:pt>
                <c:pt idx="95">
                  <c:v>115.27504032269843</c:v>
                </c:pt>
                <c:pt idx="96">
                  <c:v>116.14976225718962</c:v>
                </c:pt>
                <c:pt idx="97">
                  <c:v>117.07750616065898</c:v>
                </c:pt>
                <c:pt idx="98">
                  <c:v>118.06792817980281</c:v>
                </c:pt>
                <c:pt idx="99">
                  <c:v>119.13359060642389</c:v>
                </c:pt>
                <c:pt idx="100">
                  <c:v>120.2912880855734</c:v>
                </c:pt>
                <c:pt idx="101">
                  <c:v>121.56423850722508</c:v>
                </c:pt>
                <c:pt idx="102">
                  <c:v>122.98592470274335</c:v>
                </c:pt>
                <c:pt idx="103">
                  <c:v>124.60736528512649</c:v>
                </c:pt>
                <c:pt idx="104">
                  <c:v>126.51234928253905</c:v>
                </c:pt>
                <c:pt idx="105">
                  <c:v>128.85428494672252</c:v>
                </c:pt>
                <c:pt idx="106">
                  <c:v>131.96748039137279</c:v>
                </c:pt>
                <c:pt idx="107">
                  <c:v>136.87426173273514</c:v>
                </c:pt>
                <c:pt idx="108">
                  <c:v>141.36492746388021</c:v>
                </c:pt>
                <c:pt idx="109">
                  <c:v>150.62418151102065</c:v>
                </c:pt>
              </c:numCache>
            </c:numRef>
          </c:xVal>
          <c:yVal>
            <c:numRef>
              <c:f>Normal!$Y$4:$Y$113</c:f>
              <c:numCache>
                <c:formatCode>General</c:formatCode>
                <c:ptCount val="110"/>
                <c:pt idx="0">
                  <c:v>1.8706055983688864E-4</c:v>
                </c:pt>
                <c:pt idx="1">
                  <c:v>3.5223295781334823E-4</c:v>
                </c:pt>
                <c:pt idx="2">
                  <c:v>5.0828839631012347E-4</c:v>
                </c:pt>
                <c:pt idx="3">
                  <c:v>6.5816991921040344E-4</c:v>
                </c:pt>
                <c:pt idx="4">
                  <c:v>8.0331905705096859E-4</c:v>
                </c:pt>
                <c:pt idx="5">
                  <c:v>9.4460391747669295E-4</c:v>
                </c:pt>
                <c:pt idx="6">
                  <c:v>1.0826083881023869E-3</c:v>
                </c:pt>
                <c:pt idx="7">
                  <c:v>1.2177537028680847E-3</c:v>
                </c:pt>
                <c:pt idx="8">
                  <c:v>1.350358924086339E-3</c:v>
                </c:pt>
                <c:pt idx="9">
                  <c:v>1.4806745668587821E-3</c:v>
                </c:pt>
                <c:pt idx="10">
                  <c:v>2.6898964378190039E-3</c:v>
                </c:pt>
                <c:pt idx="11">
                  <c:v>3.7801084120245632E-3</c:v>
                </c:pt>
                <c:pt idx="12">
                  <c:v>4.7874318903322983E-3</c:v>
                </c:pt>
                <c:pt idx="13">
                  <c:v>5.7297577986317409E-3</c:v>
                </c:pt>
                <c:pt idx="14">
                  <c:v>6.6179425107033363E-3</c:v>
                </c:pt>
                <c:pt idx="15">
                  <c:v>7.459328587235645E-3</c:v>
                </c:pt>
                <c:pt idx="16">
                  <c:v>8.2592347923139287E-3</c:v>
                </c:pt>
                <c:pt idx="17">
                  <c:v>9.0217015455587458E-3</c:v>
                </c:pt>
                <c:pt idx="18">
                  <c:v>9.7499073295826029E-3</c:v>
                </c:pt>
                <c:pt idx="19">
                  <c:v>1.0446420389416207E-2</c:v>
                </c:pt>
                <c:pt idx="20">
                  <c:v>1.1113360210538869E-2</c:v>
                </c:pt>
                <c:pt idx="21">
                  <c:v>1.1752506066365855E-2</c:v>
                </c:pt>
                <c:pt idx="22">
                  <c:v>1.2365372783642201E-2</c:v>
                </c:pt>
                <c:pt idx="23">
                  <c:v>1.2953265291871241E-2</c:v>
                </c:pt>
                <c:pt idx="24">
                  <c:v>1.3517318932519541E-2</c:v>
                </c:pt>
                <c:pt idx="25">
                  <c:v>1.4058529911842942E-2</c:v>
                </c:pt>
                <c:pt idx="26">
                  <c:v>1.4577778749922988E-2</c:v>
                </c:pt>
                <c:pt idx="27">
                  <c:v>1.5075848638384287E-2</c:v>
                </c:pt>
                <c:pt idx="28">
                  <c:v>1.5553440022656011E-2</c:v>
                </c:pt>
                <c:pt idx="29">
                  <c:v>1.6011182334949147E-2</c:v>
                </c:pt>
                <c:pt idx="30">
                  <c:v>1.6449643543061072E-2</c:v>
                </c:pt>
                <c:pt idx="31">
                  <c:v>1.6869338001258286E-2</c:v>
                </c:pt>
                <c:pt idx="32">
                  <c:v>1.7270732964464762E-2</c:v>
                </c:pt>
                <c:pt idx="33">
                  <c:v>1.7654254038005943E-2</c:v>
                </c:pt>
                <c:pt idx="34">
                  <c:v>1.8020289770795773E-2</c:v>
                </c:pt>
                <c:pt idx="35">
                  <c:v>1.8369195552602219E-2</c:v>
                </c:pt>
                <c:pt idx="36">
                  <c:v>1.8701296940867841E-2</c:v>
                </c:pt>
                <c:pt idx="37">
                  <c:v>1.9016892516073414E-2</c:v>
                </c:pt>
                <c:pt idx="38">
                  <c:v>1.9316256344448536E-2</c:v>
                </c:pt>
                <c:pt idx="39">
                  <c:v>1.9599640111289767E-2</c:v>
                </c:pt>
                <c:pt idx="40">
                  <c:v>1.9867274976059276E-2</c:v>
                </c:pt>
                <c:pt idx="41">
                  <c:v>2.0119373190950637E-2</c:v>
                </c:pt>
                <c:pt idx="42">
                  <c:v>2.0356129517098955E-2</c:v>
                </c:pt>
                <c:pt idx="43">
                  <c:v>2.0577722466620312E-2</c:v>
                </c:pt>
                <c:pt idx="44">
                  <c:v>2.0784315393846328E-2</c:v>
                </c:pt>
                <c:pt idx="45">
                  <c:v>2.0976057455215816E-2</c:v>
                </c:pt>
                <c:pt idx="46">
                  <c:v>2.1153084454100093E-2</c:v>
                </c:pt>
                <c:pt idx="47">
                  <c:v>2.1315519584221412E-2</c:v>
                </c:pt>
                <c:pt idx="48">
                  <c:v>2.1463474083158917E-2</c:v>
                </c:pt>
                <c:pt idx="49">
                  <c:v>2.1597047805632538E-2</c:v>
                </c:pt>
                <c:pt idx="50">
                  <c:v>2.1716329724741863E-2</c:v>
                </c:pt>
                <c:pt idx="51">
                  <c:v>2.1821398368057444E-2</c:v>
                </c:pt>
                <c:pt idx="52">
                  <c:v>2.1912322194371628E-2</c:v>
                </c:pt>
                <c:pt idx="53">
                  <c:v>2.1989159915978707E-2</c:v>
                </c:pt>
                <c:pt idx="54">
                  <c:v>2.2051960770540724E-2</c:v>
                </c:pt>
                <c:pt idx="55">
                  <c:v>2.2100764745881251E-2</c:v>
                </c:pt>
                <c:pt idx="56">
                  <c:v>2.2135602760415721E-2</c:v>
                </c:pt>
                <c:pt idx="57">
                  <c:v>2.2156496801355632E-2</c:v>
                </c:pt>
                <c:pt idx="58">
                  <c:v>2.2163460022301816E-2</c:v>
                </c:pt>
                <c:pt idx="59">
                  <c:v>2.2156496801355632E-2</c:v>
                </c:pt>
                <c:pt idx="60">
                  <c:v>2.2135602760415721E-2</c:v>
                </c:pt>
                <c:pt idx="61">
                  <c:v>2.2100764745881251E-2</c:v>
                </c:pt>
                <c:pt idx="62">
                  <c:v>2.2051960770540724E-2</c:v>
                </c:pt>
                <c:pt idx="63">
                  <c:v>2.1989159915978707E-2</c:v>
                </c:pt>
                <c:pt idx="64">
                  <c:v>2.1912322194371628E-2</c:v>
                </c:pt>
                <c:pt idx="65">
                  <c:v>2.1821398368057451E-2</c:v>
                </c:pt>
                <c:pt idx="66">
                  <c:v>2.1716329724741863E-2</c:v>
                </c:pt>
                <c:pt idx="67">
                  <c:v>2.1597047805632538E-2</c:v>
                </c:pt>
                <c:pt idx="68">
                  <c:v>2.1463474083158917E-2</c:v>
                </c:pt>
                <c:pt idx="69">
                  <c:v>2.1315519584221412E-2</c:v>
                </c:pt>
                <c:pt idx="70">
                  <c:v>2.1153084454100093E-2</c:v>
                </c:pt>
                <c:pt idx="71">
                  <c:v>2.0976057455215816E-2</c:v>
                </c:pt>
                <c:pt idx="72">
                  <c:v>2.0784315393846328E-2</c:v>
                </c:pt>
                <c:pt idx="73">
                  <c:v>2.0577722466620312E-2</c:v>
                </c:pt>
                <c:pt idx="74">
                  <c:v>2.0356129517098955E-2</c:v>
                </c:pt>
                <c:pt idx="75">
                  <c:v>2.0119373190950637E-2</c:v>
                </c:pt>
                <c:pt idx="76">
                  <c:v>1.9867274976059276E-2</c:v>
                </c:pt>
                <c:pt idx="77">
                  <c:v>1.9599640111289767E-2</c:v>
                </c:pt>
                <c:pt idx="78">
                  <c:v>1.9316256344448546E-2</c:v>
                </c:pt>
                <c:pt idx="79">
                  <c:v>1.9016892516073428E-2</c:v>
                </c:pt>
                <c:pt idx="80">
                  <c:v>1.8701296940867841E-2</c:v>
                </c:pt>
                <c:pt idx="81">
                  <c:v>1.8369195552602219E-2</c:v>
                </c:pt>
                <c:pt idx="82">
                  <c:v>1.8020289770795773E-2</c:v>
                </c:pt>
                <c:pt idx="83">
                  <c:v>1.7654254038005943E-2</c:v>
                </c:pt>
                <c:pt idx="84">
                  <c:v>1.7270732964464762E-2</c:v>
                </c:pt>
                <c:pt idx="85">
                  <c:v>1.6869338001258286E-2</c:v>
                </c:pt>
                <c:pt idx="86">
                  <c:v>1.6449643543061072E-2</c:v>
                </c:pt>
                <c:pt idx="87">
                  <c:v>1.6011182334949147E-2</c:v>
                </c:pt>
                <c:pt idx="88">
                  <c:v>1.5553440022656011E-2</c:v>
                </c:pt>
                <c:pt idx="89">
                  <c:v>1.5075848638384287E-2</c:v>
                </c:pt>
                <c:pt idx="90">
                  <c:v>1.4577778749923029E-2</c:v>
                </c:pt>
                <c:pt idx="91">
                  <c:v>1.4058529911842942E-2</c:v>
                </c:pt>
                <c:pt idx="92">
                  <c:v>1.3517318932519541E-2</c:v>
                </c:pt>
                <c:pt idx="93">
                  <c:v>1.2953265291871241E-2</c:v>
                </c:pt>
                <c:pt idx="94">
                  <c:v>1.2365372783642201E-2</c:v>
                </c:pt>
                <c:pt idx="95">
                  <c:v>1.1752506066365855E-2</c:v>
                </c:pt>
                <c:pt idx="96">
                  <c:v>1.1113360210538869E-2</c:v>
                </c:pt>
                <c:pt idx="97">
                  <c:v>1.0446420389416207E-2</c:v>
                </c:pt>
                <c:pt idx="98">
                  <c:v>9.7499073295826029E-3</c:v>
                </c:pt>
                <c:pt idx="99">
                  <c:v>9.0217015455587458E-3</c:v>
                </c:pt>
                <c:pt idx="100">
                  <c:v>8.2592347923139478E-3</c:v>
                </c:pt>
                <c:pt idx="101">
                  <c:v>7.4593285872356363E-3</c:v>
                </c:pt>
                <c:pt idx="102">
                  <c:v>6.6179425107033363E-3</c:v>
                </c:pt>
                <c:pt idx="103">
                  <c:v>5.7297577986317487E-3</c:v>
                </c:pt>
                <c:pt idx="104">
                  <c:v>4.7874318903322983E-3</c:v>
                </c:pt>
                <c:pt idx="105">
                  <c:v>3.7801084120245632E-3</c:v>
                </c:pt>
                <c:pt idx="106">
                  <c:v>2.6898964378190087E-3</c:v>
                </c:pt>
                <c:pt idx="107">
                  <c:v>1.4806745668587821E-3</c:v>
                </c:pt>
                <c:pt idx="108">
                  <c:v>8.0331905705096772E-4</c:v>
                </c:pt>
                <c:pt idx="109">
                  <c:v>1.8706055983688815E-4</c:v>
                </c:pt>
              </c:numCache>
            </c:numRef>
          </c:yVal>
          <c:smooth val="1"/>
          <c:extLst>
            <c:ext xmlns:c16="http://schemas.microsoft.com/office/drawing/2014/chart" uri="{C3380CC4-5D6E-409C-BE32-E72D297353CC}">
              <c16:uniqueId val="{00000001-C3C7-4A76-BF36-593C09DFAFFF}"/>
            </c:ext>
          </c:extLst>
        </c:ser>
        <c:dLbls>
          <c:showLegendKey val="0"/>
          <c:showVal val="0"/>
          <c:showCatName val="0"/>
          <c:showSerName val="0"/>
          <c:showPercent val="0"/>
          <c:showBubbleSize val="0"/>
        </c:dLbls>
        <c:axId val="666494000"/>
        <c:axId val="666502528"/>
      </c:scatterChart>
      <c:valAx>
        <c:axId val="666494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02528"/>
        <c:crosses val="autoZero"/>
        <c:crossBetween val="midCat"/>
      </c:valAx>
      <c:valAx>
        <c:axId val="6665025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4940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Normal!$C$35</c:f>
              <c:strCache>
                <c:ptCount val="1"/>
                <c:pt idx="0">
                  <c:v>CDF of Normal Distribution (with mean=95 and sd=18)</c:v>
                </c:pt>
              </c:strCache>
            </c:strRef>
          </c:tx>
          <c:spPr>
            <a:ln w="28575" cap="rnd">
              <a:solidFill>
                <a:schemeClr val="tx1">
                  <a:lumMod val="65000"/>
                  <a:lumOff val="35000"/>
                </a:schemeClr>
              </a:solidFill>
              <a:round/>
            </a:ln>
            <a:effectLst/>
          </c:spPr>
          <c:marker>
            <c:symbol val="none"/>
          </c:marker>
          <c:xVal>
            <c:numRef>
              <c:f>Normal!$X$4:$X$113</c:f>
              <c:numCache>
                <c:formatCode>General</c:formatCode>
                <c:ptCount val="110"/>
                <c:pt idx="0">
                  <c:v>39.375818488979363</c:v>
                </c:pt>
                <c:pt idx="1">
                  <c:v>43.193088696281315</c:v>
                </c:pt>
                <c:pt idx="2">
                  <c:v>45.539935061990121</c:v>
                </c:pt>
                <c:pt idx="3">
                  <c:v>47.262743457760486</c:v>
                </c:pt>
                <c:pt idx="4">
                  <c:v>48.6350725361198</c:v>
                </c:pt>
                <c:pt idx="5">
                  <c:v>49.781402097251693</c:v>
                </c:pt>
                <c:pt idx="6">
                  <c:v>50.769258976302126</c:v>
                </c:pt>
                <c:pt idx="7">
                  <c:v>51.639520175321699</c:v>
                </c:pt>
                <c:pt idx="8">
                  <c:v>52.418873716442747</c:v>
                </c:pt>
                <c:pt idx="9">
                  <c:v>53.125738267264865</c:v>
                </c:pt>
                <c:pt idx="10">
                  <c:v>58.032519608627197</c:v>
                </c:pt>
                <c:pt idx="11">
                  <c:v>61.145715053277485</c:v>
                </c:pt>
                <c:pt idx="12">
                  <c:v>63.487650717460951</c:v>
                </c:pt>
                <c:pt idx="13">
                  <c:v>65.392634714873495</c:v>
                </c:pt>
                <c:pt idx="14">
                  <c:v>67.014075297256653</c:v>
                </c:pt>
                <c:pt idx="15">
                  <c:v>68.43576149277493</c:v>
                </c:pt>
                <c:pt idx="16">
                  <c:v>69.708711914426573</c:v>
                </c:pt>
                <c:pt idx="17">
                  <c:v>70.866409393576106</c:v>
                </c:pt>
                <c:pt idx="18">
                  <c:v>71.932071820197194</c:v>
                </c:pt>
                <c:pt idx="19">
                  <c:v>72.922493839341016</c:v>
                </c:pt>
                <c:pt idx="20">
                  <c:v>73.850237742810378</c:v>
                </c:pt>
                <c:pt idx="21">
                  <c:v>74.72495967730157</c:v>
                </c:pt>
                <c:pt idx="22">
                  <c:v>75.554251865330784</c:v>
                </c:pt>
                <c:pt idx="23">
                  <c:v>76.344198989111788</c:v>
                </c:pt>
                <c:pt idx="24">
                  <c:v>77.099758102224513</c:v>
                </c:pt>
                <c:pt idx="25">
                  <c:v>77.825025443368474</c:v>
                </c:pt>
                <c:pt idx="26">
                  <c:v>78.523428418829326</c:v>
                </c:pt>
                <c:pt idx="27">
                  <c:v>79.197866689077884</c:v>
                </c:pt>
                <c:pt idx="28">
                  <c:v>79.850817795687533</c:v>
                </c:pt>
                <c:pt idx="29">
                  <c:v>80.484417553671676</c:v>
                </c:pt>
                <c:pt idx="30">
                  <c:v>81.100522144603673</c:v>
                </c:pt>
                <c:pt idx="31">
                  <c:v>81.700756714666142</c:v>
                </c:pt>
                <c:pt idx="32">
                  <c:v>82.286553868878428</c:v>
                </c:pt>
                <c:pt idx="33">
                  <c:v>82.859184496470533</c:v>
                </c:pt>
                <c:pt idx="34">
                  <c:v>83.419782702927492</c:v>
                </c:pt>
                <c:pt idx="35">
                  <c:v>83.969366161700705</c:v>
                </c:pt>
                <c:pt idx="36">
                  <c:v>84.508852869118101</c:v>
                </c:pt>
                <c:pt idx="37">
                  <c:v>85.039075047997883</c:v>
                </c:pt>
                <c:pt idx="38">
                  <c:v>85.560790771255256</c:v>
                </c:pt>
                <c:pt idx="39">
                  <c:v>86.07469374774584</c:v>
                </c:pt>
                <c:pt idx="40">
                  <c:v>86.581421615938851</c:v>
                </c:pt>
                <c:pt idx="41">
                  <c:v>87.081563017881791</c:v>
                </c:pt>
                <c:pt idx="42">
                  <c:v>87.575663670054709</c:v>
                </c:pt>
                <c:pt idx="43">
                  <c:v>88.064231604663775</c:v>
                </c:pt>
                <c:pt idx="44">
                  <c:v>88.547741721478516</c:v>
                </c:pt>
                <c:pt idx="45">
                  <c:v>89.0266397641373</c:v>
                </c:pt>
                <c:pt idx="46">
                  <c:v>89.50134581421085</c:v>
                </c:pt>
                <c:pt idx="47">
                  <c:v>89.97225737994583</c:v>
                </c:pt>
                <c:pt idx="48">
                  <c:v>90.439752143555609</c:v>
                </c:pt>
                <c:pt idx="49">
                  <c:v>90.904190420459315</c:v>
                </c:pt>
                <c:pt idx="50">
                  <c:v>91.365917375446685</c:v>
                </c:pt>
                <c:pt idx="51">
                  <c:v>91.82526503394449</c:v>
                </c:pt>
                <c:pt idx="52">
                  <c:v>92.282554121058013</c:v>
                </c:pt>
                <c:pt idx="53">
                  <c:v>92.738095756608672</c:v>
                </c:pt>
                <c:pt idx="54">
                  <c:v>93.192193030793547</c:v>
                </c:pt>
                <c:pt idx="55">
                  <c:v>93.645142482203056</c:v>
                </c:pt>
                <c:pt idx="56">
                  <c:v>94.097235497634799</c:v>
                </c:pt>
                <c:pt idx="57">
                  <c:v>94.548759651343204</c:v>
                </c:pt>
                <c:pt idx="58">
                  <c:v>95</c:v>
                </c:pt>
                <c:pt idx="59">
                  <c:v>95.451240348656796</c:v>
                </c:pt>
                <c:pt idx="60">
                  <c:v>95.902764502365201</c:v>
                </c:pt>
                <c:pt idx="61">
                  <c:v>96.354857517796944</c:v>
                </c:pt>
                <c:pt idx="62">
                  <c:v>96.807806969206453</c:v>
                </c:pt>
                <c:pt idx="63">
                  <c:v>97.261904243391342</c:v>
                </c:pt>
                <c:pt idx="64">
                  <c:v>97.717445878941987</c:v>
                </c:pt>
                <c:pt idx="65">
                  <c:v>98.174734966055496</c:v>
                </c:pt>
                <c:pt idx="66">
                  <c:v>98.634082624553315</c:v>
                </c:pt>
                <c:pt idx="67">
                  <c:v>99.095809579540685</c:v>
                </c:pt>
                <c:pt idx="68">
                  <c:v>99.560247856444391</c:v>
                </c:pt>
                <c:pt idx="69">
                  <c:v>100.02774262005417</c:v>
                </c:pt>
                <c:pt idx="70">
                  <c:v>100.49865418578915</c:v>
                </c:pt>
                <c:pt idx="71">
                  <c:v>100.9733602358627</c:v>
                </c:pt>
                <c:pt idx="72">
                  <c:v>101.45225827852148</c:v>
                </c:pt>
                <c:pt idx="73">
                  <c:v>101.93576839533623</c:v>
                </c:pt>
                <c:pt idx="74">
                  <c:v>102.42433632994529</c:v>
                </c:pt>
                <c:pt idx="75">
                  <c:v>102.91843698211821</c:v>
                </c:pt>
                <c:pt idx="76">
                  <c:v>103.41857838406115</c:v>
                </c:pt>
                <c:pt idx="77">
                  <c:v>103.92530625225416</c:v>
                </c:pt>
                <c:pt idx="78">
                  <c:v>104.43920922874473</c:v>
                </c:pt>
                <c:pt idx="79">
                  <c:v>104.9609249520021</c:v>
                </c:pt>
                <c:pt idx="80">
                  <c:v>105.4911471308819</c:v>
                </c:pt>
                <c:pt idx="81">
                  <c:v>106.03063383829929</c:v>
                </c:pt>
                <c:pt idx="82">
                  <c:v>106.58021729707251</c:v>
                </c:pt>
                <c:pt idx="83">
                  <c:v>107.14081550352947</c:v>
                </c:pt>
                <c:pt idx="84">
                  <c:v>107.71344613112157</c:v>
                </c:pt>
                <c:pt idx="85">
                  <c:v>108.29924328533386</c:v>
                </c:pt>
                <c:pt idx="86">
                  <c:v>108.89947785539633</c:v>
                </c:pt>
                <c:pt idx="87">
                  <c:v>109.51558244632832</c:v>
                </c:pt>
                <c:pt idx="88">
                  <c:v>110.14918220431247</c:v>
                </c:pt>
                <c:pt idx="89">
                  <c:v>110.80213331092212</c:v>
                </c:pt>
                <c:pt idx="90">
                  <c:v>111.47657158117062</c:v>
                </c:pt>
                <c:pt idx="91">
                  <c:v>112.17497455663153</c:v>
                </c:pt>
                <c:pt idx="92">
                  <c:v>112.90024189777549</c:v>
                </c:pt>
                <c:pt idx="93">
                  <c:v>113.65580101088821</c:v>
                </c:pt>
                <c:pt idx="94">
                  <c:v>114.44574813466922</c:v>
                </c:pt>
                <c:pt idx="95">
                  <c:v>115.27504032269843</c:v>
                </c:pt>
                <c:pt idx="96">
                  <c:v>116.14976225718962</c:v>
                </c:pt>
                <c:pt idx="97">
                  <c:v>117.07750616065898</c:v>
                </c:pt>
                <c:pt idx="98">
                  <c:v>118.06792817980281</c:v>
                </c:pt>
                <c:pt idx="99">
                  <c:v>119.13359060642389</c:v>
                </c:pt>
                <c:pt idx="100">
                  <c:v>120.2912880855734</c:v>
                </c:pt>
                <c:pt idx="101">
                  <c:v>121.56423850722508</c:v>
                </c:pt>
                <c:pt idx="102">
                  <c:v>122.98592470274335</c:v>
                </c:pt>
                <c:pt idx="103">
                  <c:v>124.60736528512649</c:v>
                </c:pt>
                <c:pt idx="104">
                  <c:v>126.51234928253905</c:v>
                </c:pt>
                <c:pt idx="105">
                  <c:v>128.85428494672252</c:v>
                </c:pt>
                <c:pt idx="106">
                  <c:v>131.96748039137279</c:v>
                </c:pt>
                <c:pt idx="107">
                  <c:v>136.87426173273514</c:v>
                </c:pt>
                <c:pt idx="108">
                  <c:v>141.36492746388021</c:v>
                </c:pt>
                <c:pt idx="109">
                  <c:v>150.62418151102065</c:v>
                </c:pt>
              </c:numCache>
            </c:numRef>
          </c:xVal>
          <c:yVal>
            <c:numRef>
              <c:f>Normal!$Z$4:$Z$113</c:f>
              <c:numCache>
                <c:formatCode>General</c:formatCode>
                <c:ptCount val="110"/>
                <c:pt idx="0">
                  <c:v>1E-3</c:v>
                </c:pt>
                <c:pt idx="1">
                  <c:v>2E-3</c:v>
                </c:pt>
                <c:pt idx="2">
                  <c:v>3.0000000000000001E-3</c:v>
                </c:pt>
                <c:pt idx="3">
                  <c:v>4.0000000000000001E-3</c:v>
                </c:pt>
                <c:pt idx="4">
                  <c:v>5.0000000000000001E-3</c:v>
                </c:pt>
                <c:pt idx="5">
                  <c:v>6.0000000000000001E-3</c:v>
                </c:pt>
                <c:pt idx="6">
                  <c:v>7.0000000000000001E-3</c:v>
                </c:pt>
                <c:pt idx="7">
                  <c:v>8.0000000000000002E-3</c:v>
                </c:pt>
                <c:pt idx="8">
                  <c:v>8.9999999999999993E-3</c:v>
                </c:pt>
                <c:pt idx="9">
                  <c:v>0.01</c:v>
                </c:pt>
                <c:pt idx="10">
                  <c:v>0.02</c:v>
                </c:pt>
                <c:pt idx="11">
                  <c:v>0.03</c:v>
                </c:pt>
                <c:pt idx="12">
                  <c:v>0.04</c:v>
                </c:pt>
                <c:pt idx="13">
                  <c:v>0.05</c:v>
                </c:pt>
                <c:pt idx="14">
                  <c:v>0.06</c:v>
                </c:pt>
                <c:pt idx="15">
                  <c:v>7.0000000000000007E-2</c:v>
                </c:pt>
                <c:pt idx="16">
                  <c:v>0.08</c:v>
                </c:pt>
                <c:pt idx="17">
                  <c:v>0.09</c:v>
                </c:pt>
                <c:pt idx="18">
                  <c:v>0.1</c:v>
                </c:pt>
                <c:pt idx="19">
                  <c:v>0.11</c:v>
                </c:pt>
                <c:pt idx="20">
                  <c:v>0.12</c:v>
                </c:pt>
                <c:pt idx="21">
                  <c:v>0.13</c:v>
                </c:pt>
                <c:pt idx="22">
                  <c:v>0.14000000000000001</c:v>
                </c:pt>
                <c:pt idx="23">
                  <c:v>0.15</c:v>
                </c:pt>
                <c:pt idx="24">
                  <c:v>0.16</c:v>
                </c:pt>
                <c:pt idx="25">
                  <c:v>0.17</c:v>
                </c:pt>
                <c:pt idx="26">
                  <c:v>0.18</c:v>
                </c:pt>
                <c:pt idx="27">
                  <c:v>0.19</c:v>
                </c:pt>
                <c:pt idx="28">
                  <c:v>0.2</c:v>
                </c:pt>
                <c:pt idx="29">
                  <c:v>0.21</c:v>
                </c:pt>
                <c:pt idx="30">
                  <c:v>0.22</c:v>
                </c:pt>
                <c:pt idx="31">
                  <c:v>0.23</c:v>
                </c:pt>
                <c:pt idx="32">
                  <c:v>0.24</c:v>
                </c:pt>
                <c:pt idx="33">
                  <c:v>0.25</c:v>
                </c:pt>
                <c:pt idx="34">
                  <c:v>0.26</c:v>
                </c:pt>
                <c:pt idx="35">
                  <c:v>0.27</c:v>
                </c:pt>
                <c:pt idx="36">
                  <c:v>0.28000000000000003</c:v>
                </c:pt>
                <c:pt idx="37">
                  <c:v>0.28999999999999998</c:v>
                </c:pt>
                <c:pt idx="38">
                  <c:v>0.3</c:v>
                </c:pt>
                <c:pt idx="39">
                  <c:v>0.31</c:v>
                </c:pt>
                <c:pt idx="40">
                  <c:v>0.32</c:v>
                </c:pt>
                <c:pt idx="41">
                  <c:v>0.33</c:v>
                </c:pt>
                <c:pt idx="42">
                  <c:v>0.34</c:v>
                </c:pt>
                <c:pt idx="43">
                  <c:v>0.35</c:v>
                </c:pt>
                <c:pt idx="44">
                  <c:v>0.36</c:v>
                </c:pt>
                <c:pt idx="45">
                  <c:v>0.37</c:v>
                </c:pt>
                <c:pt idx="46">
                  <c:v>0.38</c:v>
                </c:pt>
                <c:pt idx="47">
                  <c:v>0.39</c:v>
                </c:pt>
                <c:pt idx="48">
                  <c:v>0.4</c:v>
                </c:pt>
                <c:pt idx="49">
                  <c:v>0.41</c:v>
                </c:pt>
                <c:pt idx="50">
                  <c:v>0.42</c:v>
                </c:pt>
                <c:pt idx="51">
                  <c:v>0.43</c:v>
                </c:pt>
                <c:pt idx="52">
                  <c:v>0.44</c:v>
                </c:pt>
                <c:pt idx="53">
                  <c:v>0.45</c:v>
                </c:pt>
                <c:pt idx="54">
                  <c:v>0.46</c:v>
                </c:pt>
                <c:pt idx="55">
                  <c:v>0.47</c:v>
                </c:pt>
                <c:pt idx="56">
                  <c:v>0.48</c:v>
                </c:pt>
                <c:pt idx="57">
                  <c:v>0.49</c:v>
                </c:pt>
                <c:pt idx="58">
                  <c:v>0.5</c:v>
                </c:pt>
                <c:pt idx="59">
                  <c:v>0.51</c:v>
                </c:pt>
                <c:pt idx="60">
                  <c:v>0.52</c:v>
                </c:pt>
                <c:pt idx="61">
                  <c:v>0.53</c:v>
                </c:pt>
                <c:pt idx="62">
                  <c:v>0.54</c:v>
                </c:pt>
                <c:pt idx="63">
                  <c:v>0.55000000000000004</c:v>
                </c:pt>
                <c:pt idx="64">
                  <c:v>0.56000000000000005</c:v>
                </c:pt>
                <c:pt idx="65">
                  <c:v>0.56999999999999995</c:v>
                </c:pt>
                <c:pt idx="66">
                  <c:v>0.57999999999999996</c:v>
                </c:pt>
                <c:pt idx="67">
                  <c:v>0.59</c:v>
                </c:pt>
                <c:pt idx="68">
                  <c:v>0.6</c:v>
                </c:pt>
                <c:pt idx="69">
                  <c:v>0.61</c:v>
                </c:pt>
                <c:pt idx="70">
                  <c:v>0.62</c:v>
                </c:pt>
                <c:pt idx="71">
                  <c:v>0.63</c:v>
                </c:pt>
                <c:pt idx="72">
                  <c:v>0.64</c:v>
                </c:pt>
                <c:pt idx="73">
                  <c:v>0.65</c:v>
                </c:pt>
                <c:pt idx="74">
                  <c:v>0.66</c:v>
                </c:pt>
                <c:pt idx="75">
                  <c:v>0.67</c:v>
                </c:pt>
                <c:pt idx="76">
                  <c:v>0.68</c:v>
                </c:pt>
                <c:pt idx="77">
                  <c:v>0.69</c:v>
                </c:pt>
                <c:pt idx="78">
                  <c:v>0.7</c:v>
                </c:pt>
                <c:pt idx="79">
                  <c:v>0.71</c:v>
                </c:pt>
                <c:pt idx="80">
                  <c:v>0.72</c:v>
                </c:pt>
                <c:pt idx="81">
                  <c:v>0.73</c:v>
                </c:pt>
                <c:pt idx="82">
                  <c:v>0.74</c:v>
                </c:pt>
                <c:pt idx="83">
                  <c:v>0.75</c:v>
                </c:pt>
                <c:pt idx="84">
                  <c:v>0.76</c:v>
                </c:pt>
                <c:pt idx="85">
                  <c:v>0.77</c:v>
                </c:pt>
                <c:pt idx="86">
                  <c:v>0.78</c:v>
                </c:pt>
                <c:pt idx="87">
                  <c:v>0.79</c:v>
                </c:pt>
                <c:pt idx="88">
                  <c:v>0.8</c:v>
                </c:pt>
                <c:pt idx="89">
                  <c:v>0.81</c:v>
                </c:pt>
                <c:pt idx="90">
                  <c:v>0.82</c:v>
                </c:pt>
                <c:pt idx="91">
                  <c:v>0.83</c:v>
                </c:pt>
                <c:pt idx="92">
                  <c:v>0.84</c:v>
                </c:pt>
                <c:pt idx="93">
                  <c:v>0.85</c:v>
                </c:pt>
                <c:pt idx="94">
                  <c:v>0.86</c:v>
                </c:pt>
                <c:pt idx="95">
                  <c:v>0.87</c:v>
                </c:pt>
                <c:pt idx="96">
                  <c:v>0.88</c:v>
                </c:pt>
                <c:pt idx="97">
                  <c:v>0.89</c:v>
                </c:pt>
                <c:pt idx="98">
                  <c:v>0.9</c:v>
                </c:pt>
                <c:pt idx="99">
                  <c:v>0.91</c:v>
                </c:pt>
                <c:pt idx="100">
                  <c:v>0.92</c:v>
                </c:pt>
                <c:pt idx="101">
                  <c:v>0.93</c:v>
                </c:pt>
                <c:pt idx="102">
                  <c:v>0.94</c:v>
                </c:pt>
                <c:pt idx="103">
                  <c:v>0.95</c:v>
                </c:pt>
                <c:pt idx="104">
                  <c:v>0.96</c:v>
                </c:pt>
                <c:pt idx="105">
                  <c:v>0.97</c:v>
                </c:pt>
                <c:pt idx="106">
                  <c:v>0.98</c:v>
                </c:pt>
                <c:pt idx="107">
                  <c:v>0.99</c:v>
                </c:pt>
                <c:pt idx="108">
                  <c:v>0.995</c:v>
                </c:pt>
                <c:pt idx="109">
                  <c:v>0.999</c:v>
                </c:pt>
              </c:numCache>
            </c:numRef>
          </c:yVal>
          <c:smooth val="1"/>
          <c:extLst>
            <c:ext xmlns:c16="http://schemas.microsoft.com/office/drawing/2014/chart" uri="{C3380CC4-5D6E-409C-BE32-E72D297353CC}">
              <c16:uniqueId val="{00000002-2F8E-4B3A-A4B5-9BD49557D33C}"/>
            </c:ext>
          </c:extLst>
        </c:ser>
        <c:dLbls>
          <c:showLegendKey val="0"/>
          <c:showVal val="0"/>
          <c:showCatName val="0"/>
          <c:showSerName val="0"/>
          <c:showPercent val="0"/>
          <c:showBubbleSize val="0"/>
        </c:dLbls>
        <c:axId val="666494000"/>
        <c:axId val="666502528"/>
      </c:scatterChart>
      <c:valAx>
        <c:axId val="666494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02528"/>
        <c:crosses val="autoZero"/>
        <c:crossBetween val="midCat"/>
      </c:valAx>
      <c:valAx>
        <c:axId val="66650252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4940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Poisson!$C$33</c:f>
              <c:strCache>
                <c:ptCount val="1"/>
                <c:pt idx="0">
                  <c:v>PDF of Poisson Distribution (with rate=10)</c:v>
                </c:pt>
              </c:strCache>
            </c:strRef>
          </c:tx>
          <c:spPr>
            <a:solidFill>
              <a:schemeClr val="accent1">
                <a:lumMod val="60000"/>
                <a:lumOff val="40000"/>
              </a:schemeClr>
            </a:solidFill>
            <a:ln>
              <a:solidFill>
                <a:schemeClr val="accent1"/>
              </a:solidFill>
            </a:ln>
            <a:effectLst/>
          </c:spPr>
          <c:invertIfNegative val="0"/>
          <c:cat>
            <c:numRef>
              <c:f>Poisson!x_axis_values</c:f>
              <c:numCache>
                <c:formatCode>General</c:formatCode>
                <c:ptCount val="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numCache>
            </c:numRef>
          </c:cat>
          <c:val>
            <c:numRef>
              <c:f>Poisson!PDF_poisson</c:f>
              <c:numCache>
                <c:formatCode>General</c:formatCode>
                <c:ptCount val="22"/>
                <c:pt idx="0">
                  <c:v>4.5399929762484854E-5</c:v>
                </c:pt>
                <c:pt idx="1">
                  <c:v>4.5399929762484861E-4</c:v>
                </c:pt>
                <c:pt idx="2">
                  <c:v>2.2699964881242444E-3</c:v>
                </c:pt>
                <c:pt idx="3">
                  <c:v>7.5666549604141483E-3</c:v>
                </c:pt>
                <c:pt idx="4">
                  <c:v>1.8916637401035354E-2</c:v>
                </c:pt>
                <c:pt idx="5">
                  <c:v>3.7833274802070715E-2</c:v>
                </c:pt>
                <c:pt idx="6">
                  <c:v>6.3055458003451192E-2</c:v>
                </c:pt>
                <c:pt idx="7">
                  <c:v>9.0079225719215977E-2</c:v>
                </c:pt>
                <c:pt idx="8">
                  <c:v>0.11259903214901996</c:v>
                </c:pt>
                <c:pt idx="9">
                  <c:v>0.1251100357211333</c:v>
                </c:pt>
                <c:pt idx="10">
                  <c:v>0.1251100357211333</c:v>
                </c:pt>
                <c:pt idx="11">
                  <c:v>0.11373639611012118</c:v>
                </c:pt>
                <c:pt idx="12">
                  <c:v>9.4780330091767673E-2</c:v>
                </c:pt>
                <c:pt idx="13">
                  <c:v>7.2907946224436637E-2</c:v>
                </c:pt>
                <c:pt idx="14">
                  <c:v>5.2077104446026187E-2</c:v>
                </c:pt>
                <c:pt idx="15">
                  <c:v>3.4718069630684127E-2</c:v>
                </c:pt>
                <c:pt idx="16">
                  <c:v>2.1698793519177549E-2</c:v>
                </c:pt>
                <c:pt idx="17">
                  <c:v>1.2763996187751522E-2</c:v>
                </c:pt>
                <c:pt idx="18">
                  <c:v>7.0911089931952852E-3</c:v>
                </c:pt>
                <c:pt idx="19">
                  <c:v>3.7321626279975249E-3</c:v>
                </c:pt>
                <c:pt idx="20">
                  <c:v>1.8660813139987594E-3</c:v>
                </c:pt>
                <c:pt idx="21">
                  <c:v>8.8861014952321864E-4</c:v>
                </c:pt>
              </c:numCache>
            </c:numRef>
          </c:val>
          <c:extLst>
            <c:ext xmlns:c16="http://schemas.microsoft.com/office/drawing/2014/chart" uri="{C3380CC4-5D6E-409C-BE32-E72D297353CC}">
              <c16:uniqueId val="{00000000-39F2-4503-99A2-15E8215FACF7}"/>
            </c:ext>
          </c:extLst>
        </c:ser>
        <c:dLbls>
          <c:showLegendKey val="0"/>
          <c:showVal val="0"/>
          <c:showCatName val="0"/>
          <c:showSerName val="0"/>
          <c:showPercent val="0"/>
          <c:showBubbleSize val="0"/>
        </c:dLbls>
        <c:gapWidth val="150"/>
        <c:axId val="666495312"/>
        <c:axId val="666503184"/>
      </c:barChart>
      <c:catAx>
        <c:axId val="6664953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03184"/>
        <c:crosses val="autoZero"/>
        <c:auto val="1"/>
        <c:lblAlgn val="ctr"/>
        <c:lblOffset val="100"/>
        <c:noMultiLvlLbl val="1"/>
      </c:catAx>
      <c:valAx>
        <c:axId val="666503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495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Poisson!$C$34</c:f>
              <c:strCache>
                <c:ptCount val="1"/>
                <c:pt idx="0">
                  <c:v>CDF of Poisson Distribution (with rate=10)</c:v>
                </c:pt>
              </c:strCache>
            </c:strRef>
          </c:tx>
          <c:spPr>
            <a:solidFill>
              <a:schemeClr val="bg2">
                <a:lumMod val="75000"/>
              </a:schemeClr>
            </a:solidFill>
            <a:ln>
              <a:solidFill>
                <a:schemeClr val="tx1">
                  <a:lumMod val="50000"/>
                  <a:lumOff val="50000"/>
                </a:schemeClr>
              </a:solidFill>
            </a:ln>
            <a:effectLst/>
          </c:spPr>
          <c:invertIfNegative val="0"/>
          <c:cat>
            <c:numRef>
              <c:f>Poisson!x_axis_values</c:f>
              <c:numCache>
                <c:formatCode>General</c:formatCode>
                <c:ptCount val="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numCache>
            </c:numRef>
          </c:cat>
          <c:val>
            <c:numRef>
              <c:f>Poisson!CDF_poisson</c:f>
              <c:numCache>
                <c:formatCode>General</c:formatCode>
                <c:ptCount val="22"/>
                <c:pt idx="0">
                  <c:v>4.5399929762484854E-5</c:v>
                </c:pt>
                <c:pt idx="1">
                  <c:v>4.9939922738733344E-4</c:v>
                </c:pt>
                <c:pt idx="2">
                  <c:v>2.7693957155115762E-3</c:v>
                </c:pt>
                <c:pt idx="3">
                  <c:v>1.0336050675925718E-2</c:v>
                </c:pt>
                <c:pt idx="4">
                  <c:v>2.9252688076961065E-2</c:v>
                </c:pt>
                <c:pt idx="5">
                  <c:v>6.7085962879031805E-2</c:v>
                </c:pt>
                <c:pt idx="6">
                  <c:v>0.13014142088248298</c:v>
                </c:pt>
                <c:pt idx="7">
                  <c:v>0.22022064660169899</c:v>
                </c:pt>
                <c:pt idx="8">
                  <c:v>0.33281967875071894</c:v>
                </c:pt>
                <c:pt idx="9">
                  <c:v>0.45792971447185227</c:v>
                </c:pt>
                <c:pt idx="10">
                  <c:v>0.58303975019298537</c:v>
                </c:pt>
                <c:pt idx="11">
                  <c:v>0.69677614630310658</c:v>
                </c:pt>
                <c:pt idx="12">
                  <c:v>0.79155647639487436</c:v>
                </c:pt>
                <c:pt idx="13">
                  <c:v>0.864464422619311</c:v>
                </c:pt>
                <c:pt idx="14">
                  <c:v>0.9165415270653372</c:v>
                </c:pt>
                <c:pt idx="15">
                  <c:v>0.95125959669602134</c:v>
                </c:pt>
                <c:pt idx="16">
                  <c:v>0.97295839021519881</c:v>
                </c:pt>
                <c:pt idx="17">
                  <c:v>0.9857223864029504</c:v>
                </c:pt>
                <c:pt idx="18">
                  <c:v>0.99281349539614561</c:v>
                </c:pt>
                <c:pt idx="19">
                  <c:v>0.99654565802414319</c:v>
                </c:pt>
                <c:pt idx="20">
                  <c:v>0.99841173933814198</c:v>
                </c:pt>
                <c:pt idx="21">
                  <c:v>0.99930034948766511</c:v>
                </c:pt>
              </c:numCache>
            </c:numRef>
          </c:val>
          <c:extLst>
            <c:ext xmlns:c16="http://schemas.microsoft.com/office/drawing/2014/chart" uri="{C3380CC4-5D6E-409C-BE32-E72D297353CC}">
              <c16:uniqueId val="{00000000-A1D0-4710-8FA7-5160CB072757}"/>
            </c:ext>
          </c:extLst>
        </c:ser>
        <c:dLbls>
          <c:showLegendKey val="0"/>
          <c:showVal val="0"/>
          <c:showCatName val="0"/>
          <c:showSerName val="0"/>
          <c:showPercent val="0"/>
          <c:showBubbleSize val="0"/>
        </c:dLbls>
        <c:gapWidth val="150"/>
        <c:axId val="666495312"/>
        <c:axId val="666503184"/>
      </c:barChart>
      <c:catAx>
        <c:axId val="6664953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03184"/>
        <c:crosses val="autoZero"/>
        <c:auto val="1"/>
        <c:lblAlgn val="ctr"/>
        <c:lblOffset val="100"/>
        <c:noMultiLvlLbl val="1"/>
      </c:catAx>
      <c:valAx>
        <c:axId val="66650318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495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tx>
            <c:strRef>
              <c:f>'Student''s T'!$C$38</c:f>
              <c:strCache>
                <c:ptCount val="1"/>
                <c:pt idx="0">
                  <c:v>PDF of Student's T Distribution (with 9 df)</c:v>
                </c:pt>
              </c:strCache>
            </c:strRef>
          </c:tx>
          <c:spPr>
            <a:solidFill>
              <a:schemeClr val="accent1">
                <a:lumMod val="40000"/>
                <a:lumOff val="60000"/>
              </a:schemeClr>
            </a:solidFill>
            <a:ln>
              <a:solidFill>
                <a:schemeClr val="accent1"/>
              </a:solidFill>
            </a:ln>
            <a:effectLst/>
          </c:spPr>
          <c:cat>
            <c:numRef>
              <c:f>'Student''s T'!$X$4:$X$84</c:f>
              <c:numCache>
                <c:formatCode>0.0</c:formatCode>
                <c:ptCount val="81"/>
                <c:pt idx="0">
                  <c:v>-4</c:v>
                </c:pt>
                <c:pt idx="1">
                  <c:v>-3.9</c:v>
                </c:pt>
                <c:pt idx="2">
                  <c:v>-3.8</c:v>
                </c:pt>
                <c:pt idx="3">
                  <c:v>-3.7</c:v>
                </c:pt>
                <c:pt idx="4">
                  <c:v>-3.6</c:v>
                </c:pt>
                <c:pt idx="5">
                  <c:v>-3.5</c:v>
                </c:pt>
                <c:pt idx="6">
                  <c:v>-3.4</c:v>
                </c:pt>
                <c:pt idx="7">
                  <c:v>-3.3</c:v>
                </c:pt>
                <c:pt idx="8">
                  <c:v>-3.2</c:v>
                </c:pt>
                <c:pt idx="9">
                  <c:v>-3.1</c:v>
                </c:pt>
                <c:pt idx="10">
                  <c:v>-3</c:v>
                </c:pt>
                <c:pt idx="11">
                  <c:v>-2.9</c:v>
                </c:pt>
                <c:pt idx="12">
                  <c:v>-2.8</c:v>
                </c:pt>
                <c:pt idx="13">
                  <c:v>-2.7</c:v>
                </c:pt>
                <c:pt idx="14">
                  <c:v>-2.6</c:v>
                </c:pt>
                <c:pt idx="15">
                  <c:v>-2.5</c:v>
                </c:pt>
                <c:pt idx="16">
                  <c:v>-2.4</c:v>
                </c:pt>
                <c:pt idx="17">
                  <c:v>-2.2999999999999998</c:v>
                </c:pt>
                <c:pt idx="18">
                  <c:v>-2.2000000000000002</c:v>
                </c:pt>
                <c:pt idx="19">
                  <c:v>-2.1</c:v>
                </c:pt>
                <c:pt idx="20">
                  <c:v>-2</c:v>
                </c:pt>
                <c:pt idx="21">
                  <c:v>-1.9</c:v>
                </c:pt>
                <c:pt idx="22">
                  <c:v>-1.8</c:v>
                </c:pt>
                <c:pt idx="23">
                  <c:v>-1.7</c:v>
                </c:pt>
                <c:pt idx="24">
                  <c:v>-1.6</c:v>
                </c:pt>
                <c:pt idx="25">
                  <c:v>-1.5</c:v>
                </c:pt>
                <c:pt idx="26">
                  <c:v>-1.4</c:v>
                </c:pt>
                <c:pt idx="27">
                  <c:v>-1.3</c:v>
                </c:pt>
                <c:pt idx="28">
                  <c:v>-1.2</c:v>
                </c:pt>
                <c:pt idx="29">
                  <c:v>-1.1000000000000001</c:v>
                </c:pt>
                <c:pt idx="30">
                  <c:v>-1</c:v>
                </c:pt>
                <c:pt idx="31">
                  <c:v>-0.9</c:v>
                </c:pt>
                <c:pt idx="32">
                  <c:v>-0.8</c:v>
                </c:pt>
                <c:pt idx="33">
                  <c:v>-0.7</c:v>
                </c:pt>
                <c:pt idx="34">
                  <c:v>-0.6</c:v>
                </c:pt>
                <c:pt idx="35">
                  <c:v>-0.5</c:v>
                </c:pt>
                <c:pt idx="36">
                  <c:v>-0.4</c:v>
                </c:pt>
                <c:pt idx="37">
                  <c:v>-0.3</c:v>
                </c:pt>
                <c:pt idx="38">
                  <c:v>-0.2</c:v>
                </c:pt>
                <c:pt idx="39">
                  <c:v>-0.1</c:v>
                </c:pt>
                <c:pt idx="40">
                  <c:v>0</c:v>
                </c:pt>
                <c:pt idx="41">
                  <c:v>9.9999999999999603E-2</c:v>
                </c:pt>
                <c:pt idx="42">
                  <c:v>0.2</c:v>
                </c:pt>
                <c:pt idx="43">
                  <c:v>0.3</c:v>
                </c:pt>
                <c:pt idx="44">
                  <c:v>0.4</c:v>
                </c:pt>
                <c:pt idx="45">
                  <c:v>0.5</c:v>
                </c:pt>
                <c:pt idx="46">
                  <c:v>0.6</c:v>
                </c:pt>
                <c:pt idx="47">
                  <c:v>0.7</c:v>
                </c:pt>
                <c:pt idx="48">
                  <c:v>0.8</c:v>
                </c:pt>
                <c:pt idx="49">
                  <c:v>0.9</c:v>
                </c:pt>
                <c:pt idx="50">
                  <c:v>1</c:v>
                </c:pt>
                <c:pt idx="51">
                  <c:v>1.1000000000000001</c:v>
                </c:pt>
                <c:pt idx="52">
                  <c:v>1.2</c:v>
                </c:pt>
                <c:pt idx="53">
                  <c:v>1.3</c:v>
                </c:pt>
                <c:pt idx="54">
                  <c:v>1.4</c:v>
                </c:pt>
                <c:pt idx="55">
                  <c:v>1.50000000000001</c:v>
                </c:pt>
                <c:pt idx="56">
                  <c:v>1.6</c:v>
                </c:pt>
                <c:pt idx="57">
                  <c:v>1.7</c:v>
                </c:pt>
                <c:pt idx="58">
                  <c:v>1.80000000000001</c:v>
                </c:pt>
                <c:pt idx="59">
                  <c:v>1.9000000000000099</c:v>
                </c:pt>
                <c:pt idx="60">
                  <c:v>2.0000000000000102</c:v>
                </c:pt>
                <c:pt idx="61">
                  <c:v>2.1</c:v>
                </c:pt>
                <c:pt idx="62">
                  <c:v>2.2000000000000099</c:v>
                </c:pt>
                <c:pt idx="63">
                  <c:v>2.30000000000001</c:v>
                </c:pt>
                <c:pt idx="64">
                  <c:v>2.4000000000000101</c:v>
                </c:pt>
                <c:pt idx="65">
                  <c:v>2.5000000000000102</c:v>
                </c:pt>
                <c:pt idx="66">
                  <c:v>2.6000000000000099</c:v>
                </c:pt>
                <c:pt idx="67">
                  <c:v>2.7000000000000099</c:v>
                </c:pt>
                <c:pt idx="68">
                  <c:v>2.80000000000001</c:v>
                </c:pt>
                <c:pt idx="69">
                  <c:v>2.9000000000000101</c:v>
                </c:pt>
                <c:pt idx="70">
                  <c:v>3.0000000000000102</c:v>
                </c:pt>
                <c:pt idx="71">
                  <c:v>3.1000000000000099</c:v>
                </c:pt>
                <c:pt idx="72">
                  <c:v>3.2000000000000099</c:v>
                </c:pt>
                <c:pt idx="73">
                  <c:v>3.30000000000001</c:v>
                </c:pt>
                <c:pt idx="74">
                  <c:v>3.4000000000000101</c:v>
                </c:pt>
                <c:pt idx="75">
                  <c:v>3.5000000000000102</c:v>
                </c:pt>
                <c:pt idx="76">
                  <c:v>3.6000000000000099</c:v>
                </c:pt>
                <c:pt idx="77">
                  <c:v>3.7000000000000099</c:v>
                </c:pt>
                <c:pt idx="78">
                  <c:v>3.80000000000001</c:v>
                </c:pt>
                <c:pt idx="79">
                  <c:v>3.9000000000000101</c:v>
                </c:pt>
                <c:pt idx="80">
                  <c:v>4.0000000000000098</c:v>
                </c:pt>
              </c:numCache>
            </c:numRef>
          </c:cat>
          <c:val>
            <c:numRef>
              <c:f>'Student''s T'!$Y$4:$Y$84</c:f>
              <c:numCache>
                <c:formatCode>0.000</c:formatCode>
                <c:ptCount val="81"/>
                <c:pt idx="0">
                  <c:v>2.3462987093978288E-3</c:v>
                </c:pt>
                <c:pt idx="1">
                  <c:v>2.7549225751774143E-3</c:v>
                </c:pt>
                <c:pt idx="2">
                  <c:v>3.2381376657724566E-3</c:v>
                </c:pt>
                <c:pt idx="3">
                  <c:v>3.8098762169341736E-3</c:v>
                </c:pt>
                <c:pt idx="4">
                  <c:v>4.4866445690837633E-3</c:v>
                </c:pt>
                <c:pt idx="5">
                  <c:v>5.2879662318621153E-3</c:v>
                </c:pt>
                <c:pt idx="6">
                  <c:v>6.2368858208918703E-3</c:v>
                </c:pt>
                <c:pt idx="7">
                  <c:v>7.3605358017842471E-3</c:v>
                </c:pt>
                <c:pt idx="8">
                  <c:v>8.6907649979532306E-3</c:v>
                </c:pt>
                <c:pt idx="9">
                  <c:v>1.0264823339168594E-2</c:v>
                </c:pt>
                <c:pt idx="10">
                  <c:v>1.2126090902239641E-2</c:v>
                </c:pt>
                <c:pt idx="11">
                  <c:v>1.4324830422722886E-2</c:v>
                </c:pt>
                <c:pt idx="12">
                  <c:v>1.6918930610727512E-2</c:v>
                </c:pt>
                <c:pt idx="13">
                  <c:v>1.9974592291515963E-2</c:v>
                </c:pt>
                <c:pt idx="14">
                  <c:v>2.356689024923864E-2</c:v>
                </c:pt>
                <c:pt idx="15">
                  <c:v>2.7780120592759115E-2</c:v>
                </c:pt>
                <c:pt idx="16">
                  <c:v>3.270781688198017E-2</c:v>
                </c:pt>
                <c:pt idx="17">
                  <c:v>3.8452289300996333E-2</c:v>
                </c:pt>
                <c:pt idx="18">
                  <c:v>4.5123512071665449E-2</c:v>
                </c:pt>
                <c:pt idx="19">
                  <c:v>5.2837158735054048E-2</c:v>
                </c:pt>
                <c:pt idx="20">
                  <c:v>6.1711568313873859E-2</c:v>
                </c:pt>
                <c:pt idx="21">
                  <c:v>7.1863425073403195E-2</c:v>
                </c:pt>
                <c:pt idx="22">
                  <c:v>8.340195982213984E-2</c:v>
                </c:pt>
                <c:pt idx="23">
                  <c:v>9.6421541872743696E-2</c:v>
                </c:pt>
                <c:pt idx="24">
                  <c:v>0.11099263828484215</c:v>
                </c:pt>
                <c:pt idx="25">
                  <c:v>0.12715127893906839</c:v>
                </c:pt>
                <c:pt idx="26">
                  <c:v>0.14488738506973386</c:v>
                </c:pt>
                <c:pt idx="27">
                  <c:v>0.164132588620887</c:v>
                </c:pt>
                <c:pt idx="28">
                  <c:v>0.18474847054886537</c:v>
                </c:pt>
                <c:pt idx="29">
                  <c:v>0.20651644224485111</c:v>
                </c:pt>
                <c:pt idx="30">
                  <c:v>0.2291307333396316</c:v>
                </c:pt>
                <c:pt idx="31">
                  <c:v>0.2521960662551157</c:v>
                </c:pt>
                <c:pt idx="32">
                  <c:v>0.27523152442554832</c:v>
                </c:pt>
                <c:pt idx="33">
                  <c:v>0.29768179990624111</c:v>
                </c:pt>
                <c:pt idx="34">
                  <c:v>0.31893640997051925</c:v>
                </c:pt>
                <c:pt idx="35">
                  <c:v>0.33835662268275635</c:v>
                </c:pt>
                <c:pt idx="36">
                  <c:v>0.35530881052552982</c:v>
                </c:pt>
                <c:pt idx="37">
                  <c:v>0.36920190138500431</c:v>
                </c:pt>
                <c:pt idx="38">
                  <c:v>0.37952570240150479</c:v>
                </c:pt>
                <c:pt idx="39">
                  <c:v>0.38588632662096622</c:v>
                </c:pt>
                <c:pt idx="40">
                  <c:v>0.38803490887166864</c:v>
                </c:pt>
                <c:pt idx="41">
                  <c:v>0.38588632662096628</c:v>
                </c:pt>
                <c:pt idx="42">
                  <c:v>0.37952570240150479</c:v>
                </c:pt>
                <c:pt idx="43">
                  <c:v>0.36920190138500431</c:v>
                </c:pt>
                <c:pt idx="44">
                  <c:v>0.35530881052552982</c:v>
                </c:pt>
                <c:pt idx="45">
                  <c:v>0.33835662268275635</c:v>
                </c:pt>
                <c:pt idx="46">
                  <c:v>0.31893640997051925</c:v>
                </c:pt>
                <c:pt idx="47">
                  <c:v>0.29768179990624111</c:v>
                </c:pt>
                <c:pt idx="48">
                  <c:v>0.27523152442554832</c:v>
                </c:pt>
                <c:pt idx="49">
                  <c:v>0.2521960662551157</c:v>
                </c:pt>
                <c:pt idx="50">
                  <c:v>0.2291307333396316</c:v>
                </c:pt>
                <c:pt idx="51">
                  <c:v>0.20651644224485111</c:v>
                </c:pt>
                <c:pt idx="52">
                  <c:v>0.18474847054886537</c:v>
                </c:pt>
                <c:pt idx="53">
                  <c:v>0.164132588620887</c:v>
                </c:pt>
                <c:pt idx="54">
                  <c:v>0.14488738506973386</c:v>
                </c:pt>
                <c:pt idx="55">
                  <c:v>0.12715127893906666</c:v>
                </c:pt>
                <c:pt idx="56">
                  <c:v>0.11099263828484215</c:v>
                </c:pt>
                <c:pt idx="57">
                  <c:v>9.6421541872743696E-2</c:v>
                </c:pt>
                <c:pt idx="58">
                  <c:v>8.3401959822138633E-2</c:v>
                </c:pt>
                <c:pt idx="59">
                  <c:v>7.186342507340214E-2</c:v>
                </c:pt>
                <c:pt idx="60">
                  <c:v>6.171156831387288E-2</c:v>
                </c:pt>
                <c:pt idx="61">
                  <c:v>5.2837158735054048E-2</c:v>
                </c:pt>
                <c:pt idx="62">
                  <c:v>4.5123512071664769E-2</c:v>
                </c:pt>
                <c:pt idx="63">
                  <c:v>3.8452289300995701E-2</c:v>
                </c:pt>
                <c:pt idx="64">
                  <c:v>3.2707816881979629E-2</c:v>
                </c:pt>
                <c:pt idx="65">
                  <c:v>2.7780120592758636E-2</c:v>
                </c:pt>
                <c:pt idx="66">
                  <c:v>2.3566890249238231E-2</c:v>
                </c:pt>
                <c:pt idx="67">
                  <c:v>1.9974592291515648E-2</c:v>
                </c:pt>
                <c:pt idx="68">
                  <c:v>1.6918930610727228E-2</c:v>
                </c:pt>
                <c:pt idx="69">
                  <c:v>1.432483042272265E-2</c:v>
                </c:pt>
                <c:pt idx="70">
                  <c:v>1.212609090223944E-2</c:v>
                </c:pt>
                <c:pt idx="71">
                  <c:v>1.0264823339168417E-2</c:v>
                </c:pt>
                <c:pt idx="72">
                  <c:v>8.6907649979530849E-3</c:v>
                </c:pt>
                <c:pt idx="73">
                  <c:v>7.3605358017841283E-3</c:v>
                </c:pt>
                <c:pt idx="74">
                  <c:v>6.2368858208917697E-3</c:v>
                </c:pt>
                <c:pt idx="75">
                  <c:v>5.2879662318620312E-3</c:v>
                </c:pt>
                <c:pt idx="76">
                  <c:v>4.4866445690836974E-3</c:v>
                </c:pt>
                <c:pt idx="77">
                  <c:v>3.8098762169341102E-3</c:v>
                </c:pt>
                <c:pt idx="78">
                  <c:v>3.2381376657724054E-3</c:v>
                </c:pt>
                <c:pt idx="79">
                  <c:v>2.7549225751773688E-3</c:v>
                </c:pt>
                <c:pt idx="80">
                  <c:v>2.3462987093977898E-3</c:v>
                </c:pt>
              </c:numCache>
            </c:numRef>
          </c:val>
          <c:extLst>
            <c:ext xmlns:c16="http://schemas.microsoft.com/office/drawing/2014/chart" uri="{C3380CC4-5D6E-409C-BE32-E72D297353CC}">
              <c16:uniqueId val="{00000000-1E72-4BEA-A2DC-D1FE12E0DEB2}"/>
            </c:ext>
          </c:extLst>
        </c:ser>
        <c:dLbls>
          <c:showLegendKey val="0"/>
          <c:showVal val="0"/>
          <c:showCatName val="0"/>
          <c:showSerName val="0"/>
          <c:showPercent val="0"/>
          <c:showBubbleSize val="0"/>
        </c:dLbls>
        <c:axId val="728625663"/>
        <c:axId val="728622335"/>
      </c:areaChart>
      <c:catAx>
        <c:axId val="728625663"/>
        <c:scaling>
          <c:orientation val="minMax"/>
        </c:scaling>
        <c:delete val="0"/>
        <c:axPos val="b"/>
        <c:numFmt formatCode="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8622335"/>
        <c:crosses val="autoZero"/>
        <c:auto val="1"/>
        <c:lblAlgn val="ctr"/>
        <c:lblOffset val="100"/>
        <c:noMultiLvlLbl val="0"/>
      </c:catAx>
      <c:valAx>
        <c:axId val="728622335"/>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8625663"/>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tx>
            <c:strRef>
              <c:f>'Student''s T'!$C$39</c:f>
              <c:strCache>
                <c:ptCount val="1"/>
                <c:pt idx="0">
                  <c:v>CDF of Student's T Distribution (with 9 df)</c:v>
                </c:pt>
              </c:strCache>
            </c:strRef>
          </c:tx>
          <c:spPr>
            <a:solidFill>
              <a:schemeClr val="bg2">
                <a:lumMod val="90000"/>
              </a:schemeClr>
            </a:solidFill>
            <a:ln>
              <a:solidFill>
                <a:schemeClr val="tx1">
                  <a:lumMod val="50000"/>
                  <a:lumOff val="50000"/>
                </a:schemeClr>
              </a:solidFill>
            </a:ln>
            <a:effectLst/>
          </c:spPr>
          <c:cat>
            <c:numRef>
              <c:f>'Student''s T'!$X$4:$X$84</c:f>
              <c:numCache>
                <c:formatCode>0.0</c:formatCode>
                <c:ptCount val="81"/>
                <c:pt idx="0">
                  <c:v>-4</c:v>
                </c:pt>
                <c:pt idx="1">
                  <c:v>-3.9</c:v>
                </c:pt>
                <c:pt idx="2">
                  <c:v>-3.8</c:v>
                </c:pt>
                <c:pt idx="3">
                  <c:v>-3.7</c:v>
                </c:pt>
                <c:pt idx="4">
                  <c:v>-3.6</c:v>
                </c:pt>
                <c:pt idx="5">
                  <c:v>-3.5</c:v>
                </c:pt>
                <c:pt idx="6">
                  <c:v>-3.4</c:v>
                </c:pt>
                <c:pt idx="7">
                  <c:v>-3.3</c:v>
                </c:pt>
                <c:pt idx="8">
                  <c:v>-3.2</c:v>
                </c:pt>
                <c:pt idx="9">
                  <c:v>-3.1</c:v>
                </c:pt>
                <c:pt idx="10">
                  <c:v>-3</c:v>
                </c:pt>
                <c:pt idx="11">
                  <c:v>-2.9</c:v>
                </c:pt>
                <c:pt idx="12">
                  <c:v>-2.8</c:v>
                </c:pt>
                <c:pt idx="13">
                  <c:v>-2.7</c:v>
                </c:pt>
                <c:pt idx="14">
                  <c:v>-2.6</c:v>
                </c:pt>
                <c:pt idx="15">
                  <c:v>-2.5</c:v>
                </c:pt>
                <c:pt idx="16">
                  <c:v>-2.4</c:v>
                </c:pt>
                <c:pt idx="17">
                  <c:v>-2.2999999999999998</c:v>
                </c:pt>
                <c:pt idx="18">
                  <c:v>-2.2000000000000002</c:v>
                </c:pt>
                <c:pt idx="19">
                  <c:v>-2.1</c:v>
                </c:pt>
                <c:pt idx="20">
                  <c:v>-2</c:v>
                </c:pt>
                <c:pt idx="21">
                  <c:v>-1.9</c:v>
                </c:pt>
                <c:pt idx="22">
                  <c:v>-1.8</c:v>
                </c:pt>
                <c:pt idx="23">
                  <c:v>-1.7</c:v>
                </c:pt>
                <c:pt idx="24">
                  <c:v>-1.6</c:v>
                </c:pt>
                <c:pt idx="25">
                  <c:v>-1.5</c:v>
                </c:pt>
                <c:pt idx="26">
                  <c:v>-1.4</c:v>
                </c:pt>
                <c:pt idx="27">
                  <c:v>-1.3</c:v>
                </c:pt>
                <c:pt idx="28">
                  <c:v>-1.2</c:v>
                </c:pt>
                <c:pt idx="29">
                  <c:v>-1.1000000000000001</c:v>
                </c:pt>
                <c:pt idx="30">
                  <c:v>-1</c:v>
                </c:pt>
                <c:pt idx="31">
                  <c:v>-0.9</c:v>
                </c:pt>
                <c:pt idx="32">
                  <c:v>-0.8</c:v>
                </c:pt>
                <c:pt idx="33">
                  <c:v>-0.7</c:v>
                </c:pt>
                <c:pt idx="34">
                  <c:v>-0.6</c:v>
                </c:pt>
                <c:pt idx="35">
                  <c:v>-0.5</c:v>
                </c:pt>
                <c:pt idx="36">
                  <c:v>-0.4</c:v>
                </c:pt>
                <c:pt idx="37">
                  <c:v>-0.3</c:v>
                </c:pt>
                <c:pt idx="38">
                  <c:v>-0.2</c:v>
                </c:pt>
                <c:pt idx="39">
                  <c:v>-0.1</c:v>
                </c:pt>
                <c:pt idx="40">
                  <c:v>0</c:v>
                </c:pt>
                <c:pt idx="41">
                  <c:v>9.9999999999999603E-2</c:v>
                </c:pt>
                <c:pt idx="42">
                  <c:v>0.2</c:v>
                </c:pt>
                <c:pt idx="43">
                  <c:v>0.3</c:v>
                </c:pt>
                <c:pt idx="44">
                  <c:v>0.4</c:v>
                </c:pt>
                <c:pt idx="45">
                  <c:v>0.5</c:v>
                </c:pt>
                <c:pt idx="46">
                  <c:v>0.6</c:v>
                </c:pt>
                <c:pt idx="47">
                  <c:v>0.7</c:v>
                </c:pt>
                <c:pt idx="48">
                  <c:v>0.8</c:v>
                </c:pt>
                <c:pt idx="49">
                  <c:v>0.9</c:v>
                </c:pt>
                <c:pt idx="50">
                  <c:v>1</c:v>
                </c:pt>
                <c:pt idx="51">
                  <c:v>1.1000000000000001</c:v>
                </c:pt>
                <c:pt idx="52">
                  <c:v>1.2</c:v>
                </c:pt>
                <c:pt idx="53">
                  <c:v>1.3</c:v>
                </c:pt>
                <c:pt idx="54">
                  <c:v>1.4</c:v>
                </c:pt>
                <c:pt idx="55">
                  <c:v>1.50000000000001</c:v>
                </c:pt>
                <c:pt idx="56">
                  <c:v>1.6</c:v>
                </c:pt>
                <c:pt idx="57">
                  <c:v>1.7</c:v>
                </c:pt>
                <c:pt idx="58">
                  <c:v>1.80000000000001</c:v>
                </c:pt>
                <c:pt idx="59">
                  <c:v>1.9000000000000099</c:v>
                </c:pt>
                <c:pt idx="60">
                  <c:v>2.0000000000000102</c:v>
                </c:pt>
                <c:pt idx="61">
                  <c:v>2.1</c:v>
                </c:pt>
                <c:pt idx="62">
                  <c:v>2.2000000000000099</c:v>
                </c:pt>
                <c:pt idx="63">
                  <c:v>2.30000000000001</c:v>
                </c:pt>
                <c:pt idx="64">
                  <c:v>2.4000000000000101</c:v>
                </c:pt>
                <c:pt idx="65">
                  <c:v>2.5000000000000102</c:v>
                </c:pt>
                <c:pt idx="66">
                  <c:v>2.6000000000000099</c:v>
                </c:pt>
                <c:pt idx="67">
                  <c:v>2.7000000000000099</c:v>
                </c:pt>
                <c:pt idx="68">
                  <c:v>2.80000000000001</c:v>
                </c:pt>
                <c:pt idx="69">
                  <c:v>2.9000000000000101</c:v>
                </c:pt>
                <c:pt idx="70">
                  <c:v>3.0000000000000102</c:v>
                </c:pt>
                <c:pt idx="71">
                  <c:v>3.1000000000000099</c:v>
                </c:pt>
                <c:pt idx="72">
                  <c:v>3.2000000000000099</c:v>
                </c:pt>
                <c:pt idx="73">
                  <c:v>3.30000000000001</c:v>
                </c:pt>
                <c:pt idx="74">
                  <c:v>3.4000000000000101</c:v>
                </c:pt>
                <c:pt idx="75">
                  <c:v>3.5000000000000102</c:v>
                </c:pt>
                <c:pt idx="76">
                  <c:v>3.6000000000000099</c:v>
                </c:pt>
                <c:pt idx="77">
                  <c:v>3.7000000000000099</c:v>
                </c:pt>
                <c:pt idx="78">
                  <c:v>3.80000000000001</c:v>
                </c:pt>
                <c:pt idx="79">
                  <c:v>3.9000000000000101</c:v>
                </c:pt>
                <c:pt idx="80">
                  <c:v>4.0000000000000098</c:v>
                </c:pt>
              </c:numCache>
            </c:numRef>
          </c:cat>
          <c:val>
            <c:numRef>
              <c:f>'Student''s T'!$Z$4:$Z$84</c:f>
              <c:numCache>
                <c:formatCode>0.000</c:formatCode>
                <c:ptCount val="81"/>
                <c:pt idx="0">
                  <c:v>1.5552141551929274E-3</c:v>
                </c:pt>
                <c:pt idx="1">
                  <c:v>1.8097056320368191E-3</c:v>
                </c:pt>
                <c:pt idx="2">
                  <c:v>2.1086826200614555E-3</c:v>
                </c:pt>
                <c:pt idx="3">
                  <c:v>2.4602810946648206E-3</c:v>
                </c:pt>
                <c:pt idx="4">
                  <c:v>2.8741555124927026E-3</c:v>
                </c:pt>
                <c:pt idx="5">
                  <c:v>3.3617578815294783E-3</c:v>
                </c:pt>
                <c:pt idx="6">
                  <c:v>3.9366641559437339E-3</c:v>
                </c:pt>
                <c:pt idx="7">
                  <c:v>4.6149541592735112E-3</c:v>
                </c:pt>
                <c:pt idx="8">
                  <c:v>5.4156512949506633E-3</c:v>
                </c:pt>
                <c:pt idx="9">
                  <c:v>6.3612279891009831E-3</c:v>
                </c:pt>
                <c:pt idx="10">
                  <c:v>7.4781819552071057E-3</c:v>
                </c:pt>
                <c:pt idx="11">
                  <c:v>8.7976867543158692E-3</c:v>
                </c:pt>
                <c:pt idx="12">
                  <c:v>1.0356317477013075E-2</c:v>
                </c:pt>
                <c:pt idx="13">
                  <c:v>1.2196848371772692E-2</c:v>
                </c:pt>
                <c:pt idx="14">
                  <c:v>1.4369113522077797E-2</c:v>
                </c:pt>
                <c:pt idx="15">
                  <c:v>1.6930913841492857E-2</c:v>
                </c:pt>
                <c:pt idx="16">
                  <c:v>1.9948943334674198E-2</c:v>
                </c:pt>
                <c:pt idx="17">
                  <c:v>2.3499694460931576E-2</c:v>
                </c:pt>
                <c:pt idx="18">
                  <c:v>2.7670286399305848E-2</c:v>
                </c:pt>
                <c:pt idx="19">
                  <c:v>3.2559141206076017E-2</c:v>
                </c:pt>
                <c:pt idx="20">
                  <c:v>3.8276411885350511E-2</c:v>
                </c:pt>
                <c:pt idx="21">
                  <c:v>4.4944044508134336E-2</c:v>
                </c:pt>
                <c:pt idx="22">
                  <c:v>5.2695335793204408E-2</c:v>
                </c:pt>
                <c:pt idx="23">
                  <c:v>6.1673831071911933E-2</c:v>
                </c:pt>
                <c:pt idx="24">
                  <c:v>7.2031399420794631E-2</c:v>
                </c:pt>
                <c:pt idx="25">
                  <c:v>8.3925328028537471E-2</c:v>
                </c:pt>
                <c:pt idx="26">
                  <c:v>9.7514302206260242E-2</c:v>
                </c:pt>
                <c:pt idx="27">
                  <c:v>0.11295318633652475</c:v>
                </c:pt>
                <c:pt idx="28">
                  <c:v>0.13038659869523087</c:v>
                </c:pt>
                <c:pt idx="29">
                  <c:v>0.14994138092840301</c:v>
                </c:pt>
                <c:pt idx="30">
                  <c:v>0.17171819806895683</c:v>
                </c:pt>
                <c:pt idx="31">
                  <c:v>0.19578265846638326</c:v>
                </c:pt>
                <c:pt idx="32">
                  <c:v>0.22215649922385211</c:v>
                </c:pt>
                <c:pt idx="33">
                  <c:v>0.25080951960807257</c:v>
                </c:pt>
                <c:pt idx="34">
                  <c:v>0.28165303595146646</c:v>
                </c:pt>
                <c:pt idx="35">
                  <c:v>0.3145356499130133</c:v>
                </c:pt>
                <c:pt idx="36">
                  <c:v>0.34924204583568275</c:v>
                </c:pt>
                <c:pt idx="37">
                  <c:v>0.38549535187076245</c:v>
                </c:pt>
                <c:pt idx="38">
                  <c:v>0.42296331965725237</c:v>
                </c:pt>
                <c:pt idx="39">
                  <c:v>0.46126822397834061</c:v>
                </c:pt>
                <c:pt idx="40">
                  <c:v>0.5</c:v>
                </c:pt>
                <c:pt idx="41">
                  <c:v>0.53873177602165923</c:v>
                </c:pt>
                <c:pt idx="42">
                  <c:v>0.57703668034274758</c:v>
                </c:pt>
                <c:pt idx="43">
                  <c:v>0.61450464812923755</c:v>
                </c:pt>
                <c:pt idx="44">
                  <c:v>0.65075795416431725</c:v>
                </c:pt>
                <c:pt idx="45">
                  <c:v>0.6854643500869867</c:v>
                </c:pt>
                <c:pt idx="46">
                  <c:v>0.7183469640485336</c:v>
                </c:pt>
                <c:pt idx="47">
                  <c:v>0.74919048039192737</c:v>
                </c:pt>
                <c:pt idx="48">
                  <c:v>0.77784350077614794</c:v>
                </c:pt>
                <c:pt idx="49">
                  <c:v>0.80421734153361668</c:v>
                </c:pt>
                <c:pt idx="50">
                  <c:v>0.82828180193104317</c:v>
                </c:pt>
                <c:pt idx="51">
                  <c:v>0.85005861907159697</c:v>
                </c:pt>
                <c:pt idx="52">
                  <c:v>0.86961340130476916</c:v>
                </c:pt>
                <c:pt idx="53">
                  <c:v>0.88704681366347526</c:v>
                </c:pt>
                <c:pt idx="54">
                  <c:v>0.90248569779373977</c:v>
                </c:pt>
                <c:pt idx="55">
                  <c:v>0.91607467197146386</c:v>
                </c:pt>
                <c:pt idx="56">
                  <c:v>0.92796860057920538</c:v>
                </c:pt>
                <c:pt idx="57">
                  <c:v>0.93832616892808807</c:v>
                </c:pt>
                <c:pt idx="58">
                  <c:v>0.94730466420679638</c:v>
                </c:pt>
                <c:pt idx="59">
                  <c:v>0.95505595549186639</c:v>
                </c:pt>
                <c:pt idx="60">
                  <c:v>0.96172358811465009</c:v>
                </c:pt>
                <c:pt idx="61">
                  <c:v>0.96744085879392394</c:v>
                </c:pt>
                <c:pt idx="62">
                  <c:v>0.97232971360069465</c:v>
                </c:pt>
                <c:pt idx="63">
                  <c:v>0.97650030553906886</c:v>
                </c:pt>
                <c:pt idx="64">
                  <c:v>0.9800510566653261</c:v>
                </c:pt>
                <c:pt idx="65">
                  <c:v>0.98306908615850741</c:v>
                </c:pt>
                <c:pt idx="66">
                  <c:v>0.98563088647792241</c:v>
                </c:pt>
                <c:pt idx="67">
                  <c:v>0.98780315162822752</c:v>
                </c:pt>
                <c:pt idx="68">
                  <c:v>0.98964368252298707</c:v>
                </c:pt>
                <c:pt idx="69">
                  <c:v>0.99120231324568431</c:v>
                </c:pt>
                <c:pt idx="70">
                  <c:v>0.992521818044793</c:v>
                </c:pt>
                <c:pt idx="71">
                  <c:v>0.99363877201089912</c:v>
                </c:pt>
                <c:pt idx="72">
                  <c:v>0.99458434870504941</c:v>
                </c:pt>
                <c:pt idx="73">
                  <c:v>0.99538504584072651</c:v>
                </c:pt>
                <c:pt idx="74">
                  <c:v>0.99606333584405637</c:v>
                </c:pt>
                <c:pt idx="75">
                  <c:v>0.99663824211847063</c:v>
                </c:pt>
                <c:pt idx="76">
                  <c:v>0.9971258444875073</c:v>
                </c:pt>
                <c:pt idx="77">
                  <c:v>0.99753971890533522</c:v>
                </c:pt>
                <c:pt idx="78">
                  <c:v>0.99789131737993853</c:v>
                </c:pt>
                <c:pt idx="79">
                  <c:v>0.99819029436796325</c:v>
                </c:pt>
                <c:pt idx="80">
                  <c:v>0.99844478584480711</c:v>
                </c:pt>
              </c:numCache>
            </c:numRef>
          </c:val>
          <c:extLst>
            <c:ext xmlns:c16="http://schemas.microsoft.com/office/drawing/2014/chart" uri="{C3380CC4-5D6E-409C-BE32-E72D297353CC}">
              <c16:uniqueId val="{00000000-8B01-4262-AB42-ECC0611BE0F3}"/>
            </c:ext>
          </c:extLst>
        </c:ser>
        <c:dLbls>
          <c:showLegendKey val="0"/>
          <c:showVal val="0"/>
          <c:showCatName val="0"/>
          <c:showSerName val="0"/>
          <c:showPercent val="0"/>
          <c:showBubbleSize val="0"/>
        </c:dLbls>
        <c:axId val="585720415"/>
        <c:axId val="585722079"/>
      </c:areaChart>
      <c:catAx>
        <c:axId val="585720415"/>
        <c:scaling>
          <c:orientation val="minMax"/>
        </c:scaling>
        <c:delete val="0"/>
        <c:axPos val="b"/>
        <c:numFmt formatCode="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5722079"/>
        <c:crosses val="autoZero"/>
        <c:auto val="1"/>
        <c:lblAlgn val="ctr"/>
        <c:lblOffset val="100"/>
        <c:noMultiLvlLbl val="0"/>
      </c:catAx>
      <c:valAx>
        <c:axId val="585722079"/>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5720415"/>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Weibull!$C$33</c:f>
              <c:strCache>
                <c:ptCount val="1"/>
                <c:pt idx="0">
                  <c:v>PDF of Weibull Distribution (with alpha=1 and beta=10)</c:v>
                </c:pt>
              </c:strCache>
            </c:strRef>
          </c:tx>
          <c:spPr>
            <a:ln w="19050" cap="rnd">
              <a:solidFill>
                <a:schemeClr val="accent1"/>
              </a:solidFill>
              <a:round/>
            </a:ln>
            <a:effectLst/>
          </c:spPr>
          <c:marker>
            <c:symbol val="none"/>
          </c:marker>
          <c:xVal>
            <c:numRef>
              <c:f>Weibull!$V$4:$V$102</c:f>
              <c:numCache>
                <c:formatCode>General</c:formatCode>
                <c:ptCount val="99"/>
                <c:pt idx="0">
                  <c:v>0.10050335853501451</c:v>
                </c:pt>
                <c:pt idx="1">
                  <c:v>0.20202707317519467</c:v>
                </c:pt>
                <c:pt idx="2">
                  <c:v>0.30459207484708573</c:v>
                </c:pt>
                <c:pt idx="3">
                  <c:v>0.40821994520255167</c:v>
                </c:pt>
                <c:pt idx="4">
                  <c:v>0.51293294387550581</c:v>
                </c:pt>
                <c:pt idx="5">
                  <c:v>0.61875403718087529</c:v>
                </c:pt>
                <c:pt idx="6">
                  <c:v>0.72570692834835504</c:v>
                </c:pt>
                <c:pt idx="7">
                  <c:v>0.83381608939051011</c:v>
                </c:pt>
                <c:pt idx="8">
                  <c:v>0.94310679471241288</c:v>
                </c:pt>
                <c:pt idx="9">
                  <c:v>1.0536051565782629</c:v>
                </c:pt>
                <c:pt idx="10">
                  <c:v>1.1653381625595152</c:v>
                </c:pt>
                <c:pt idx="11">
                  <c:v>1.278333715098849</c:v>
                </c:pt>
                <c:pt idx="12">
                  <c:v>1.3926206733350766</c:v>
                </c:pt>
                <c:pt idx="13">
                  <c:v>1.5082288973458366</c:v>
                </c:pt>
                <c:pt idx="14">
                  <c:v>1.6251892949777493</c:v>
                </c:pt>
                <c:pt idx="15">
                  <c:v>1.7435338714477779</c:v>
                </c:pt>
                <c:pt idx="16">
                  <c:v>1.8632957819149349</c:v>
                </c:pt>
                <c:pt idx="17">
                  <c:v>1.9845093872383819</c:v>
                </c:pt>
                <c:pt idx="18">
                  <c:v>2.1072103131565254</c:v>
                </c:pt>
                <c:pt idx="19">
                  <c:v>2.2314355131420971</c:v>
                </c:pt>
                <c:pt idx="20">
                  <c:v>2.3572233352106982</c:v>
                </c:pt>
                <c:pt idx="21">
                  <c:v>2.4846135929849962</c:v>
                </c:pt>
                <c:pt idx="22">
                  <c:v>2.613647641344075</c:v>
                </c:pt>
                <c:pt idx="23">
                  <c:v>2.744368457017603</c:v>
                </c:pt>
                <c:pt idx="24">
                  <c:v>2.8768207245178088</c:v>
                </c:pt>
                <c:pt idx="25">
                  <c:v>3.0110509278392161</c:v>
                </c:pt>
                <c:pt idx="26">
                  <c:v>3.1471074483970023</c:v>
                </c:pt>
                <c:pt idx="27">
                  <c:v>3.2850406697203609</c:v>
                </c:pt>
                <c:pt idx="28">
                  <c:v>3.4249030894677599</c:v>
                </c:pt>
                <c:pt idx="29">
                  <c:v>3.5667494393873245</c:v>
                </c:pt>
                <c:pt idx="30">
                  <c:v>3.7106368139083208</c:v>
                </c:pt>
                <c:pt idx="31">
                  <c:v>3.856624808119848</c:v>
                </c:pt>
                <c:pt idx="32">
                  <c:v>4.0047756659712537</c:v>
                </c:pt>
                <c:pt idx="33">
                  <c:v>4.1551544396166591</c:v>
                </c:pt>
                <c:pt idx="34">
                  <c:v>4.307829160924542</c:v>
                </c:pt>
                <c:pt idx="35">
                  <c:v>4.4628710262841951</c:v>
                </c:pt>
                <c:pt idx="36">
                  <c:v>4.620354595965587</c:v>
                </c:pt>
                <c:pt idx="37">
                  <c:v>4.7803580094299978</c:v>
                </c:pt>
                <c:pt idx="38">
                  <c:v>4.9429632181478009</c:v>
                </c:pt>
                <c:pt idx="39">
                  <c:v>5.1082562376599068</c:v>
                </c:pt>
                <c:pt idx="40">
                  <c:v>5.2763274208237174</c:v>
                </c:pt>
                <c:pt idx="41">
                  <c:v>5.4472717544167191</c:v>
                </c:pt>
                <c:pt idx="42">
                  <c:v>5.6211891815354109</c:v>
                </c:pt>
                <c:pt idx="43">
                  <c:v>5.7981849525294207</c:v>
                </c:pt>
                <c:pt idx="44">
                  <c:v>5.9783700075562045</c:v>
                </c:pt>
                <c:pt idx="45">
                  <c:v>6.1618613942381693</c:v>
                </c:pt>
                <c:pt idx="46">
                  <c:v>6.3487827243596948</c:v>
                </c:pt>
                <c:pt idx="47">
                  <c:v>6.5392646740666391</c:v>
                </c:pt>
                <c:pt idx="48">
                  <c:v>6.7334455326376563</c:v>
                </c:pt>
                <c:pt idx="49">
                  <c:v>6.9314718055994531</c:v>
                </c:pt>
                <c:pt idx="50">
                  <c:v>7.1334988787746481</c:v>
                </c:pt>
                <c:pt idx="51">
                  <c:v>7.3396917508020039</c:v>
                </c:pt>
                <c:pt idx="52">
                  <c:v>7.5502258427803284</c:v>
                </c:pt>
                <c:pt idx="53">
                  <c:v>7.7652878949899637</c:v>
                </c:pt>
                <c:pt idx="54">
                  <c:v>7.9850769621777173</c:v>
                </c:pt>
                <c:pt idx="55">
                  <c:v>8.2098055206983034</c:v>
                </c:pt>
                <c:pt idx="56">
                  <c:v>8.439700702945288</c:v>
                </c:pt>
                <c:pt idx="57">
                  <c:v>8.6750056770472295</c:v>
                </c:pt>
                <c:pt idx="58">
                  <c:v>8.915981192837835</c:v>
                </c:pt>
                <c:pt idx="59">
                  <c:v>9.1629073187415493</c:v>
                </c:pt>
                <c:pt idx="60">
                  <c:v>9.4160853985844497</c:v>
                </c:pt>
                <c:pt idx="61">
                  <c:v>9.6758402626170561</c:v>
                </c:pt>
                <c:pt idx="62">
                  <c:v>9.9425227334386683</c:v>
                </c:pt>
                <c:pt idx="63">
                  <c:v>10.216512475319814</c:v>
                </c:pt>
                <c:pt idx="64">
                  <c:v>10.498221244986778</c:v>
                </c:pt>
                <c:pt idx="65">
                  <c:v>10.788096613719301</c:v>
                </c:pt>
                <c:pt idx="66">
                  <c:v>11.086626245216113</c:v>
                </c:pt>
                <c:pt idx="67">
                  <c:v>11.39434283188365</c:v>
                </c:pt>
                <c:pt idx="68">
                  <c:v>11.711829815029448</c:v>
                </c:pt>
                <c:pt idx="69">
                  <c:v>12.039728043259359</c:v>
                </c:pt>
                <c:pt idx="70">
                  <c:v>12.378743560016172</c:v>
                </c:pt>
                <c:pt idx="71">
                  <c:v>12.729656758128874</c:v>
                </c:pt>
                <c:pt idx="72">
                  <c:v>13.093333199837623</c:v>
                </c:pt>
                <c:pt idx="73">
                  <c:v>13.470736479666092</c:v>
                </c:pt>
                <c:pt idx="74">
                  <c:v>13.862943611198906</c:v>
                </c:pt>
                <c:pt idx="75">
                  <c:v>14.271163556401458</c:v>
                </c:pt>
                <c:pt idx="76">
                  <c:v>14.696759700589418</c:v>
                </c:pt>
                <c:pt idx="77">
                  <c:v>15.141277326297757</c:v>
                </c:pt>
                <c:pt idx="78">
                  <c:v>15.606477482646685</c:v>
                </c:pt>
                <c:pt idx="79">
                  <c:v>16.094379124341003</c:v>
                </c:pt>
                <c:pt idx="80">
                  <c:v>16.607312068216512</c:v>
                </c:pt>
                <c:pt idx="81">
                  <c:v>17.147984280919264</c:v>
                </c:pt>
                <c:pt idx="82">
                  <c:v>17.719568419318751</c:v>
                </c:pt>
                <c:pt idx="83">
                  <c:v>18.325814637483099</c:v>
                </c:pt>
                <c:pt idx="84">
                  <c:v>18.971199848858809</c:v>
                </c:pt>
                <c:pt idx="85">
                  <c:v>19.661128563728326</c:v>
                </c:pt>
                <c:pt idx="86">
                  <c:v>20.402208285265544</c:v>
                </c:pt>
                <c:pt idx="87">
                  <c:v>21.202635362000912</c:v>
                </c:pt>
                <c:pt idx="88">
                  <c:v>22.072749131897211</c:v>
                </c:pt>
                <c:pt idx="89">
                  <c:v>23.025850929940461</c:v>
                </c:pt>
                <c:pt idx="90">
                  <c:v>24.079456086518721</c:v>
                </c:pt>
                <c:pt idx="91">
                  <c:v>25.25728644308256</c:v>
                </c:pt>
                <c:pt idx="92">
                  <c:v>26.592600369327787</c:v>
                </c:pt>
                <c:pt idx="93">
                  <c:v>28.134107167600355</c:v>
                </c:pt>
                <c:pt idx="94">
                  <c:v>29.957322735539901</c:v>
                </c:pt>
                <c:pt idx="95">
                  <c:v>32.188758248681999</c:v>
                </c:pt>
                <c:pt idx="96">
                  <c:v>35.065578973199806</c:v>
                </c:pt>
                <c:pt idx="97">
                  <c:v>39.12023005428145</c:v>
                </c:pt>
                <c:pt idx="98">
                  <c:v>46.051701859880907</c:v>
                </c:pt>
              </c:numCache>
            </c:numRef>
          </c:xVal>
          <c:yVal>
            <c:numRef>
              <c:f>Weibull!$W$4:$W$102</c:f>
              <c:numCache>
                <c:formatCode>General</c:formatCode>
                <c:ptCount val="99"/>
                <c:pt idx="0">
                  <c:v>9.8999999999999977E-2</c:v>
                </c:pt>
                <c:pt idx="1">
                  <c:v>9.7999999999999976E-2</c:v>
                </c:pt>
                <c:pt idx="2">
                  <c:v>9.6999999999999975E-2</c:v>
                </c:pt>
                <c:pt idx="3">
                  <c:v>9.5999999999999974E-2</c:v>
                </c:pt>
                <c:pt idx="4">
                  <c:v>9.4999999999999973E-2</c:v>
                </c:pt>
                <c:pt idx="5">
                  <c:v>9.3999999999999972E-2</c:v>
                </c:pt>
                <c:pt idx="6">
                  <c:v>9.2999999999999972E-2</c:v>
                </c:pt>
                <c:pt idx="7">
                  <c:v>9.1999999999999985E-2</c:v>
                </c:pt>
                <c:pt idx="8">
                  <c:v>9.0999999999999984E-2</c:v>
                </c:pt>
                <c:pt idx="9">
                  <c:v>8.9999999999999983E-2</c:v>
                </c:pt>
                <c:pt idx="10">
                  <c:v>8.8999999999999982E-2</c:v>
                </c:pt>
                <c:pt idx="11">
                  <c:v>8.7999999999999981E-2</c:v>
                </c:pt>
                <c:pt idx="12">
                  <c:v>8.699999999999998E-2</c:v>
                </c:pt>
                <c:pt idx="13">
                  <c:v>8.5999999999999979E-2</c:v>
                </c:pt>
                <c:pt idx="14">
                  <c:v>8.4999999999999978E-2</c:v>
                </c:pt>
                <c:pt idx="15">
                  <c:v>8.3999999999999977E-2</c:v>
                </c:pt>
                <c:pt idx="16">
                  <c:v>8.2999999999999977E-2</c:v>
                </c:pt>
                <c:pt idx="17">
                  <c:v>8.199999999999999E-2</c:v>
                </c:pt>
                <c:pt idx="18">
                  <c:v>8.0999999999999989E-2</c:v>
                </c:pt>
                <c:pt idx="19">
                  <c:v>7.9999999999999988E-2</c:v>
                </c:pt>
                <c:pt idx="20">
                  <c:v>7.8999999999999987E-2</c:v>
                </c:pt>
                <c:pt idx="21">
                  <c:v>7.7999999999999986E-2</c:v>
                </c:pt>
                <c:pt idx="22">
                  <c:v>7.6999999999999985E-2</c:v>
                </c:pt>
                <c:pt idx="23">
                  <c:v>7.5999999999999984E-2</c:v>
                </c:pt>
                <c:pt idx="24">
                  <c:v>7.4999999999999983E-2</c:v>
                </c:pt>
                <c:pt idx="25">
                  <c:v>7.3999999999999982E-2</c:v>
                </c:pt>
                <c:pt idx="26">
                  <c:v>7.2999999999999982E-2</c:v>
                </c:pt>
                <c:pt idx="27">
                  <c:v>7.1999999999999981E-2</c:v>
                </c:pt>
                <c:pt idx="28">
                  <c:v>7.099999999999998E-2</c:v>
                </c:pt>
                <c:pt idx="29">
                  <c:v>6.9999999999999979E-2</c:v>
                </c:pt>
                <c:pt idx="30">
                  <c:v>6.8999999999999978E-2</c:v>
                </c:pt>
                <c:pt idx="31">
                  <c:v>6.7999999999999977E-2</c:v>
                </c:pt>
                <c:pt idx="32">
                  <c:v>6.6999999999999976E-2</c:v>
                </c:pt>
                <c:pt idx="33">
                  <c:v>6.5999999999999975E-2</c:v>
                </c:pt>
                <c:pt idx="34">
                  <c:v>6.4999999999999988E-2</c:v>
                </c:pt>
                <c:pt idx="35">
                  <c:v>6.3999999999999987E-2</c:v>
                </c:pt>
                <c:pt idx="36">
                  <c:v>6.2999999999999987E-2</c:v>
                </c:pt>
                <c:pt idx="37">
                  <c:v>6.1999999999999986E-2</c:v>
                </c:pt>
                <c:pt idx="38">
                  <c:v>6.0999999999999985E-2</c:v>
                </c:pt>
                <c:pt idx="39">
                  <c:v>5.9999999999999984E-2</c:v>
                </c:pt>
                <c:pt idx="40">
                  <c:v>5.8999999999999997E-2</c:v>
                </c:pt>
                <c:pt idx="41">
                  <c:v>5.7999999999999996E-2</c:v>
                </c:pt>
                <c:pt idx="42">
                  <c:v>5.6999999999999995E-2</c:v>
                </c:pt>
                <c:pt idx="43">
                  <c:v>5.5999999999999994E-2</c:v>
                </c:pt>
                <c:pt idx="44">
                  <c:v>5.4999999999999993E-2</c:v>
                </c:pt>
                <c:pt idx="45">
                  <c:v>5.3999999999999992E-2</c:v>
                </c:pt>
                <c:pt idx="46">
                  <c:v>5.2999999999999992E-2</c:v>
                </c:pt>
                <c:pt idx="47">
                  <c:v>5.1999999999999991E-2</c:v>
                </c:pt>
                <c:pt idx="48">
                  <c:v>5.099999999999999E-2</c:v>
                </c:pt>
                <c:pt idx="49">
                  <c:v>4.9999999999999989E-2</c:v>
                </c:pt>
                <c:pt idx="50">
                  <c:v>4.8999999999999988E-2</c:v>
                </c:pt>
                <c:pt idx="51">
                  <c:v>4.7999999999999987E-2</c:v>
                </c:pt>
                <c:pt idx="52">
                  <c:v>4.6999999999999986E-2</c:v>
                </c:pt>
                <c:pt idx="53">
                  <c:v>4.5999999999999985E-2</c:v>
                </c:pt>
                <c:pt idx="54">
                  <c:v>4.4999999999999984E-2</c:v>
                </c:pt>
                <c:pt idx="55">
                  <c:v>4.3999999999999984E-2</c:v>
                </c:pt>
                <c:pt idx="56">
                  <c:v>4.3000000000000003E-2</c:v>
                </c:pt>
                <c:pt idx="57">
                  <c:v>4.1999999999999996E-2</c:v>
                </c:pt>
                <c:pt idx="58">
                  <c:v>4.0999999999999995E-2</c:v>
                </c:pt>
                <c:pt idx="59">
                  <c:v>0.04</c:v>
                </c:pt>
                <c:pt idx="60">
                  <c:v>3.8999999999999993E-2</c:v>
                </c:pt>
                <c:pt idx="61">
                  <c:v>3.7999999999999992E-2</c:v>
                </c:pt>
                <c:pt idx="62">
                  <c:v>3.6999999999999998E-2</c:v>
                </c:pt>
                <c:pt idx="63">
                  <c:v>3.599999999999999E-2</c:v>
                </c:pt>
                <c:pt idx="64">
                  <c:v>3.4999999999999983E-2</c:v>
                </c:pt>
                <c:pt idx="65">
                  <c:v>3.3999999999999989E-2</c:v>
                </c:pt>
                <c:pt idx="66">
                  <c:v>3.2999999999999981E-2</c:v>
                </c:pt>
                <c:pt idx="67">
                  <c:v>3.1999999999999987E-2</c:v>
                </c:pt>
                <c:pt idx="68">
                  <c:v>3.1E-2</c:v>
                </c:pt>
                <c:pt idx="69">
                  <c:v>0.03</c:v>
                </c:pt>
                <c:pt idx="70">
                  <c:v>2.8999999999999998E-2</c:v>
                </c:pt>
                <c:pt idx="71">
                  <c:v>2.7999999999999997E-2</c:v>
                </c:pt>
                <c:pt idx="72">
                  <c:v>2.6999999999999996E-2</c:v>
                </c:pt>
                <c:pt idx="73">
                  <c:v>2.5999999999999995E-2</c:v>
                </c:pt>
                <c:pt idx="74">
                  <c:v>2.4999999999999994E-2</c:v>
                </c:pt>
                <c:pt idx="75">
                  <c:v>2.3999999999999994E-2</c:v>
                </c:pt>
                <c:pt idx="76">
                  <c:v>2.2999999999999996E-2</c:v>
                </c:pt>
                <c:pt idx="77">
                  <c:v>2.1999999999999988E-2</c:v>
                </c:pt>
                <c:pt idx="78">
                  <c:v>2.0999999999999991E-2</c:v>
                </c:pt>
                <c:pt idx="79">
                  <c:v>1.9999999999999997E-2</c:v>
                </c:pt>
                <c:pt idx="80">
                  <c:v>1.8999999999999993E-2</c:v>
                </c:pt>
                <c:pt idx="81">
                  <c:v>1.8000000000000002E-2</c:v>
                </c:pt>
                <c:pt idx="82">
                  <c:v>1.6999999999999998E-2</c:v>
                </c:pt>
                <c:pt idx="83">
                  <c:v>1.6000000000000004E-2</c:v>
                </c:pt>
                <c:pt idx="84">
                  <c:v>1.5000000000000005E-2</c:v>
                </c:pt>
                <c:pt idx="85">
                  <c:v>1.4E-2</c:v>
                </c:pt>
                <c:pt idx="86">
                  <c:v>1.2999999999999998E-2</c:v>
                </c:pt>
                <c:pt idx="87">
                  <c:v>1.1999999999999999E-2</c:v>
                </c:pt>
                <c:pt idx="88">
                  <c:v>1.0999999999999994E-2</c:v>
                </c:pt>
                <c:pt idx="89">
                  <c:v>9.999999999999995E-3</c:v>
                </c:pt>
                <c:pt idx="90">
                  <c:v>8.9999999999999959E-3</c:v>
                </c:pt>
                <c:pt idx="91">
                  <c:v>7.9999999999999932E-3</c:v>
                </c:pt>
                <c:pt idx="92">
                  <c:v>6.9999999999999932E-3</c:v>
                </c:pt>
                <c:pt idx="93">
                  <c:v>6.0000000000000036E-3</c:v>
                </c:pt>
                <c:pt idx="94">
                  <c:v>5.0000000000000044E-3</c:v>
                </c:pt>
                <c:pt idx="95">
                  <c:v>4.0000000000000036E-3</c:v>
                </c:pt>
                <c:pt idx="96">
                  <c:v>3.0000000000000031E-3</c:v>
                </c:pt>
                <c:pt idx="97">
                  <c:v>2.0000000000000022E-3</c:v>
                </c:pt>
                <c:pt idx="98">
                  <c:v>9.9999999999999937E-4</c:v>
                </c:pt>
              </c:numCache>
            </c:numRef>
          </c:yVal>
          <c:smooth val="1"/>
          <c:extLst>
            <c:ext xmlns:c16="http://schemas.microsoft.com/office/drawing/2014/chart" uri="{C3380CC4-5D6E-409C-BE32-E72D297353CC}">
              <c16:uniqueId val="{00000001-190B-4824-AD87-F0529EDAE65F}"/>
            </c:ext>
          </c:extLst>
        </c:ser>
        <c:dLbls>
          <c:showLegendKey val="0"/>
          <c:showVal val="0"/>
          <c:showCatName val="0"/>
          <c:showSerName val="0"/>
          <c:showPercent val="0"/>
          <c:showBubbleSize val="0"/>
        </c:dLbls>
        <c:axId val="666534016"/>
        <c:axId val="666527784"/>
      </c:scatterChart>
      <c:valAx>
        <c:axId val="666534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27784"/>
        <c:crosses val="autoZero"/>
        <c:crossBetween val="midCat"/>
      </c:valAx>
      <c:valAx>
        <c:axId val="6665277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340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tx>
            <c:strRef>
              <c:f>'Sampling Dist Mean'!$T$4</c:f>
              <c:strCache>
                <c:ptCount val="1"/>
                <c:pt idx="0">
                  <c:v>PDF</c:v>
                </c:pt>
              </c:strCache>
            </c:strRef>
          </c:tx>
          <c:spPr>
            <a:solidFill>
              <a:schemeClr val="accent1">
                <a:lumMod val="60000"/>
                <a:lumOff val="40000"/>
              </a:schemeClr>
            </a:solidFill>
            <a:ln>
              <a:noFill/>
            </a:ln>
            <a:effectLst/>
          </c:spPr>
          <c:cat>
            <c:numRef>
              <c:f>'Sampling Dist Mean'!$S$5:$S$105</c:f>
              <c:numCache>
                <c:formatCode>0.0</c:formatCode>
                <c:ptCount val="101"/>
                <c:pt idx="0">
                  <c:v>93</c:v>
                </c:pt>
                <c:pt idx="1">
                  <c:v>93.14</c:v>
                </c:pt>
                <c:pt idx="2">
                  <c:v>93.28</c:v>
                </c:pt>
                <c:pt idx="3">
                  <c:v>93.42</c:v>
                </c:pt>
                <c:pt idx="4">
                  <c:v>93.56</c:v>
                </c:pt>
                <c:pt idx="5">
                  <c:v>93.7</c:v>
                </c:pt>
                <c:pt idx="6">
                  <c:v>93.84</c:v>
                </c:pt>
                <c:pt idx="7">
                  <c:v>93.98</c:v>
                </c:pt>
                <c:pt idx="8">
                  <c:v>94.12</c:v>
                </c:pt>
                <c:pt idx="9">
                  <c:v>94.26</c:v>
                </c:pt>
                <c:pt idx="10">
                  <c:v>94.4</c:v>
                </c:pt>
                <c:pt idx="11">
                  <c:v>94.54</c:v>
                </c:pt>
                <c:pt idx="12">
                  <c:v>94.68</c:v>
                </c:pt>
                <c:pt idx="13">
                  <c:v>94.82</c:v>
                </c:pt>
                <c:pt idx="14">
                  <c:v>94.96</c:v>
                </c:pt>
                <c:pt idx="15">
                  <c:v>95.1</c:v>
                </c:pt>
                <c:pt idx="16">
                  <c:v>95.24</c:v>
                </c:pt>
                <c:pt idx="17">
                  <c:v>95.38</c:v>
                </c:pt>
                <c:pt idx="18">
                  <c:v>95.52</c:v>
                </c:pt>
                <c:pt idx="19">
                  <c:v>95.66</c:v>
                </c:pt>
                <c:pt idx="20">
                  <c:v>95.8</c:v>
                </c:pt>
                <c:pt idx="21">
                  <c:v>95.94</c:v>
                </c:pt>
                <c:pt idx="22">
                  <c:v>96.08</c:v>
                </c:pt>
                <c:pt idx="23">
                  <c:v>96.22</c:v>
                </c:pt>
                <c:pt idx="24">
                  <c:v>96.36</c:v>
                </c:pt>
                <c:pt idx="25">
                  <c:v>96.5</c:v>
                </c:pt>
                <c:pt idx="26">
                  <c:v>96.64</c:v>
                </c:pt>
                <c:pt idx="27">
                  <c:v>96.78</c:v>
                </c:pt>
                <c:pt idx="28">
                  <c:v>96.92</c:v>
                </c:pt>
                <c:pt idx="29">
                  <c:v>97.06</c:v>
                </c:pt>
                <c:pt idx="30">
                  <c:v>97.2</c:v>
                </c:pt>
                <c:pt idx="31">
                  <c:v>97.34</c:v>
                </c:pt>
                <c:pt idx="32">
                  <c:v>97.48</c:v>
                </c:pt>
                <c:pt idx="33">
                  <c:v>97.62</c:v>
                </c:pt>
                <c:pt idx="34">
                  <c:v>97.76</c:v>
                </c:pt>
                <c:pt idx="35">
                  <c:v>97.9</c:v>
                </c:pt>
                <c:pt idx="36">
                  <c:v>98.04</c:v>
                </c:pt>
                <c:pt idx="37">
                  <c:v>98.18</c:v>
                </c:pt>
                <c:pt idx="38">
                  <c:v>98.32</c:v>
                </c:pt>
                <c:pt idx="39">
                  <c:v>98.46</c:v>
                </c:pt>
                <c:pt idx="40">
                  <c:v>98.6</c:v>
                </c:pt>
                <c:pt idx="41">
                  <c:v>98.74</c:v>
                </c:pt>
                <c:pt idx="42">
                  <c:v>98.88</c:v>
                </c:pt>
                <c:pt idx="43">
                  <c:v>99.02</c:v>
                </c:pt>
                <c:pt idx="44">
                  <c:v>99.16</c:v>
                </c:pt>
                <c:pt idx="45">
                  <c:v>99.3</c:v>
                </c:pt>
                <c:pt idx="46">
                  <c:v>99.44</c:v>
                </c:pt>
                <c:pt idx="47">
                  <c:v>99.58</c:v>
                </c:pt>
                <c:pt idx="48">
                  <c:v>99.72</c:v>
                </c:pt>
                <c:pt idx="49">
                  <c:v>99.86</c:v>
                </c:pt>
                <c:pt idx="50">
                  <c:v>100</c:v>
                </c:pt>
                <c:pt idx="51">
                  <c:v>100.14</c:v>
                </c:pt>
                <c:pt idx="52">
                  <c:v>100.28</c:v>
                </c:pt>
                <c:pt idx="53">
                  <c:v>100.42</c:v>
                </c:pt>
                <c:pt idx="54">
                  <c:v>100.56</c:v>
                </c:pt>
                <c:pt idx="55">
                  <c:v>100.7</c:v>
                </c:pt>
                <c:pt idx="56">
                  <c:v>100.84</c:v>
                </c:pt>
                <c:pt idx="57">
                  <c:v>100.98</c:v>
                </c:pt>
                <c:pt idx="58">
                  <c:v>101.12</c:v>
                </c:pt>
                <c:pt idx="59">
                  <c:v>101.26</c:v>
                </c:pt>
                <c:pt idx="60">
                  <c:v>101.4</c:v>
                </c:pt>
                <c:pt idx="61">
                  <c:v>101.54</c:v>
                </c:pt>
                <c:pt idx="62">
                  <c:v>101.68</c:v>
                </c:pt>
                <c:pt idx="63">
                  <c:v>101.82</c:v>
                </c:pt>
                <c:pt idx="64">
                  <c:v>101.96</c:v>
                </c:pt>
                <c:pt idx="65">
                  <c:v>102.1</c:v>
                </c:pt>
                <c:pt idx="66">
                  <c:v>102.24</c:v>
                </c:pt>
                <c:pt idx="67">
                  <c:v>102.38</c:v>
                </c:pt>
                <c:pt idx="68">
                  <c:v>102.52</c:v>
                </c:pt>
                <c:pt idx="69">
                  <c:v>102.66</c:v>
                </c:pt>
                <c:pt idx="70">
                  <c:v>102.8</c:v>
                </c:pt>
                <c:pt idx="71">
                  <c:v>102.94</c:v>
                </c:pt>
                <c:pt idx="72">
                  <c:v>103.08</c:v>
                </c:pt>
                <c:pt idx="73">
                  <c:v>103.22</c:v>
                </c:pt>
                <c:pt idx="74">
                  <c:v>103.36</c:v>
                </c:pt>
                <c:pt idx="75">
                  <c:v>103.5</c:v>
                </c:pt>
                <c:pt idx="76">
                  <c:v>103.64</c:v>
                </c:pt>
                <c:pt idx="77">
                  <c:v>103.78</c:v>
                </c:pt>
                <c:pt idx="78">
                  <c:v>103.92</c:v>
                </c:pt>
                <c:pt idx="79">
                  <c:v>104.06</c:v>
                </c:pt>
                <c:pt idx="80">
                  <c:v>104.2</c:v>
                </c:pt>
                <c:pt idx="81">
                  <c:v>104.34</c:v>
                </c:pt>
                <c:pt idx="82">
                  <c:v>104.48</c:v>
                </c:pt>
                <c:pt idx="83">
                  <c:v>104.62</c:v>
                </c:pt>
                <c:pt idx="84">
                  <c:v>104.76</c:v>
                </c:pt>
                <c:pt idx="85">
                  <c:v>104.9</c:v>
                </c:pt>
                <c:pt idx="86">
                  <c:v>105.04</c:v>
                </c:pt>
                <c:pt idx="87">
                  <c:v>105.18</c:v>
                </c:pt>
                <c:pt idx="88">
                  <c:v>105.32</c:v>
                </c:pt>
                <c:pt idx="89">
                  <c:v>105.46</c:v>
                </c:pt>
                <c:pt idx="90">
                  <c:v>105.6</c:v>
                </c:pt>
                <c:pt idx="91">
                  <c:v>105.74</c:v>
                </c:pt>
                <c:pt idx="92">
                  <c:v>105.88</c:v>
                </c:pt>
                <c:pt idx="93">
                  <c:v>106.02</c:v>
                </c:pt>
                <c:pt idx="94">
                  <c:v>106.16</c:v>
                </c:pt>
                <c:pt idx="95">
                  <c:v>106.3</c:v>
                </c:pt>
                <c:pt idx="96">
                  <c:v>106.44</c:v>
                </c:pt>
                <c:pt idx="97">
                  <c:v>106.58</c:v>
                </c:pt>
                <c:pt idx="98">
                  <c:v>106.72</c:v>
                </c:pt>
                <c:pt idx="99">
                  <c:v>106.86</c:v>
                </c:pt>
                <c:pt idx="100">
                  <c:v>107</c:v>
                </c:pt>
              </c:numCache>
            </c:numRef>
          </c:cat>
          <c:val>
            <c:numRef>
              <c:f>'Sampling Dist Mean'!$T$5:$T$105</c:f>
              <c:numCache>
                <c:formatCode>0.000</c:formatCode>
                <c:ptCount val="101"/>
                <c:pt idx="0">
                  <c:v>4.3634134752288008E-4</c:v>
                </c:pt>
                <c:pt idx="1">
                  <c:v>5.5611485363278351E-4</c:v>
                </c:pt>
                <c:pt idx="2">
                  <c:v>7.0530112847069304E-4</c:v>
                </c:pt>
                <c:pt idx="3">
                  <c:v>8.9013651998094158E-4</c:v>
                </c:pt>
                <c:pt idx="4">
                  <c:v>1.1179197198442742E-3</c:v>
                </c:pt>
                <c:pt idx="5">
                  <c:v>1.3971292074397297E-3</c:v>
                </c:pt>
                <c:pt idx="6">
                  <c:v>1.7375386889274781E-3</c:v>
                </c:pt>
                <c:pt idx="7">
                  <c:v>2.1503262293652366E-3</c:v>
                </c:pt>
                <c:pt idx="8">
                  <c:v>2.6481719326555265E-3</c:v>
                </c:pt>
                <c:pt idx="9">
                  <c:v>3.2453381954967052E-3</c:v>
                </c:pt>
                <c:pt idx="10">
                  <c:v>3.9577257914900138E-3</c:v>
                </c:pt>
                <c:pt idx="11">
                  <c:v>4.8028983817698335E-3</c:v>
                </c:pt>
                <c:pt idx="12">
                  <c:v>5.8000675568513349E-3</c:v>
                </c:pt>
                <c:pt idx="13">
                  <c:v>6.9700302529678475E-3</c:v>
                </c:pt>
                <c:pt idx="14">
                  <c:v>8.3350504186904661E-3</c:v>
                </c:pt>
                <c:pt idx="15">
                  <c:v>9.918677195897594E-3</c:v>
                </c:pt>
                <c:pt idx="16">
                  <c:v>1.1745492679100611E-2</c:v>
                </c:pt>
                <c:pt idx="17">
                  <c:v>1.3840783574168212E-2</c:v>
                </c:pt>
                <c:pt idx="18">
                  <c:v>1.6230132821848656E-2</c:v>
                </c:pt>
                <c:pt idx="19">
                  <c:v>1.8938929493338672E-2</c:v>
                </c:pt>
                <c:pt idx="20">
                  <c:v>2.1991797990213526E-2</c:v>
                </c:pt>
                <c:pt idx="21">
                  <c:v>2.5411950746845536E-2</c:v>
                </c:pt>
                <c:pt idx="22">
                  <c:v>2.9220472166725686E-2</c:v>
                </c:pt>
                <c:pt idx="23">
                  <c:v>3.3435545319653537E-2</c:v>
                </c:pt>
                <c:pt idx="24">
                  <c:v>3.8071636848103642E-2</c:v>
                </c:pt>
                <c:pt idx="25">
                  <c:v>4.3138659413255766E-2</c:v>
                </c:pt>
                <c:pt idx="26">
                  <c:v>4.8641134665733769E-2</c:v>
                </c:pt>
                <c:pt idx="27">
                  <c:v>5.4577382948323747E-2</c:v>
                </c:pt>
                <c:pt idx="28">
                  <c:v>6.0938768516200968E-2</c:v>
                </c:pt>
                <c:pt idx="29">
                  <c:v>6.7709030787035746E-2</c:v>
                </c:pt>
                <c:pt idx="30">
                  <c:v>7.4863732817872577E-2</c:v>
                </c:pt>
                <c:pt idx="31">
                  <c:v>8.2369857686538595E-2</c:v>
                </c:pt>
                <c:pt idx="32">
                  <c:v>9.0185581613540386E-2</c:v>
                </c:pt>
                <c:pt idx="33">
                  <c:v>9.8260249431068536E-2</c:v>
                </c:pt>
                <c:pt idx="34">
                  <c:v>0.10653457338785925</c:v>
                </c:pt>
                <c:pt idx="35">
                  <c:v>0.11494107034211686</c:v>
                </c:pt>
                <c:pt idx="36">
                  <c:v>0.12340474528352174</c:v>
                </c:pt>
                <c:pt idx="37">
                  <c:v>0.13184402105690951</c:v>
                </c:pt>
                <c:pt idx="38">
                  <c:v>0.14017190541980989</c:v>
                </c:pt>
                <c:pt idx="39">
                  <c:v>0.1482973774969075</c:v>
                </c:pt>
                <c:pt idx="40">
                  <c:v>0.15612696668338033</c:v>
                </c:pt>
                <c:pt idx="41">
                  <c:v>0.16356648850827699</c:v>
                </c:pt>
                <c:pt idx="42">
                  <c:v>0.17052289431517606</c:v>
                </c:pt>
                <c:pt idx="43">
                  <c:v>0.17690618524888968</c:v>
                </c:pt>
                <c:pt idx="44">
                  <c:v>0.18263133631107681</c:v>
                </c:pt>
                <c:pt idx="45">
                  <c:v>0.18762017345846888</c:v>
                </c:pt>
                <c:pt idx="46">
                  <c:v>0.19180314607673921</c:v>
                </c:pt>
                <c:pt idx="47">
                  <c:v>0.19512093878503711</c:v>
                </c:pt>
                <c:pt idx="48">
                  <c:v>0.1975258704173056</c:v>
                </c:pt>
                <c:pt idx="49">
                  <c:v>0.19898303408137552</c:v>
                </c:pt>
                <c:pt idx="50">
                  <c:v>0.19947114020071635</c:v>
                </c:pt>
                <c:pt idx="51">
                  <c:v>0.19898303408137552</c:v>
                </c:pt>
                <c:pt idx="52">
                  <c:v>0.1975258704173056</c:v>
                </c:pt>
                <c:pt idx="53">
                  <c:v>0.19512093878503711</c:v>
                </c:pt>
                <c:pt idx="54">
                  <c:v>0.19180314607673921</c:v>
                </c:pt>
                <c:pt idx="55">
                  <c:v>0.18762017345846888</c:v>
                </c:pt>
                <c:pt idx="56">
                  <c:v>0.18263133631107681</c:v>
                </c:pt>
                <c:pt idx="57">
                  <c:v>0.17690618524888968</c:v>
                </c:pt>
                <c:pt idx="58">
                  <c:v>0.17052289431517606</c:v>
                </c:pt>
                <c:pt idx="59">
                  <c:v>0.16356648850827699</c:v>
                </c:pt>
                <c:pt idx="60">
                  <c:v>0.15612696668338033</c:v>
                </c:pt>
                <c:pt idx="61">
                  <c:v>0.1482973774969075</c:v>
                </c:pt>
                <c:pt idx="62">
                  <c:v>0.14017190541980989</c:v>
                </c:pt>
                <c:pt idx="63">
                  <c:v>0.13184402105690951</c:v>
                </c:pt>
                <c:pt idx="64">
                  <c:v>0.12340474528352174</c:v>
                </c:pt>
                <c:pt idx="65">
                  <c:v>0.11494107034211686</c:v>
                </c:pt>
                <c:pt idx="66">
                  <c:v>0.10653457338785925</c:v>
                </c:pt>
                <c:pt idx="67">
                  <c:v>9.8260249431068536E-2</c:v>
                </c:pt>
                <c:pt idx="68">
                  <c:v>9.0185581613540386E-2</c:v>
                </c:pt>
                <c:pt idx="69">
                  <c:v>8.2369857686538595E-2</c:v>
                </c:pt>
                <c:pt idx="70">
                  <c:v>7.4863732817872577E-2</c:v>
                </c:pt>
                <c:pt idx="71">
                  <c:v>6.7709030787035746E-2</c:v>
                </c:pt>
                <c:pt idx="72">
                  <c:v>6.0938768516200968E-2</c:v>
                </c:pt>
                <c:pt idx="73">
                  <c:v>5.4577382948323747E-2</c:v>
                </c:pt>
                <c:pt idx="74">
                  <c:v>4.8641134665733769E-2</c:v>
                </c:pt>
                <c:pt idx="75">
                  <c:v>4.3138659413255766E-2</c:v>
                </c:pt>
                <c:pt idx="76">
                  <c:v>3.8071636848103642E-2</c:v>
                </c:pt>
                <c:pt idx="77">
                  <c:v>3.3435545319653537E-2</c:v>
                </c:pt>
                <c:pt idx="78">
                  <c:v>2.9220472166725686E-2</c:v>
                </c:pt>
                <c:pt idx="79">
                  <c:v>2.5411950746845536E-2</c:v>
                </c:pt>
                <c:pt idx="80">
                  <c:v>2.1991797990213526E-2</c:v>
                </c:pt>
                <c:pt idx="81">
                  <c:v>1.8938929493338672E-2</c:v>
                </c:pt>
                <c:pt idx="82">
                  <c:v>1.6230132821848656E-2</c:v>
                </c:pt>
                <c:pt idx="83">
                  <c:v>1.3840783574168212E-2</c:v>
                </c:pt>
                <c:pt idx="84">
                  <c:v>1.1745492679100611E-2</c:v>
                </c:pt>
                <c:pt idx="85">
                  <c:v>9.918677195897594E-3</c:v>
                </c:pt>
                <c:pt idx="86">
                  <c:v>8.3350504186904661E-3</c:v>
                </c:pt>
                <c:pt idx="87">
                  <c:v>6.9700302529678475E-3</c:v>
                </c:pt>
                <c:pt idx="88">
                  <c:v>5.8000675568513349E-3</c:v>
                </c:pt>
                <c:pt idx="89">
                  <c:v>4.8028983817698335E-3</c:v>
                </c:pt>
                <c:pt idx="90">
                  <c:v>3.9577257914900138E-3</c:v>
                </c:pt>
                <c:pt idx="91">
                  <c:v>3.2453381954967052E-3</c:v>
                </c:pt>
                <c:pt idx="92">
                  <c:v>2.6481719326555265E-3</c:v>
                </c:pt>
                <c:pt idx="93">
                  <c:v>2.1503262293652366E-3</c:v>
                </c:pt>
                <c:pt idx="94">
                  <c:v>1.7375386889274781E-3</c:v>
                </c:pt>
                <c:pt idx="95">
                  <c:v>1.3971292074397297E-3</c:v>
                </c:pt>
                <c:pt idx="96">
                  <c:v>1.1179197198442742E-3</c:v>
                </c:pt>
                <c:pt idx="97">
                  <c:v>8.9013651998094158E-4</c:v>
                </c:pt>
                <c:pt idx="98">
                  <c:v>7.0530112847069304E-4</c:v>
                </c:pt>
                <c:pt idx="99">
                  <c:v>5.5611485363278351E-4</c:v>
                </c:pt>
                <c:pt idx="100">
                  <c:v>4.3634134752288008E-4</c:v>
                </c:pt>
              </c:numCache>
            </c:numRef>
          </c:val>
          <c:extLst>
            <c:ext xmlns:c16="http://schemas.microsoft.com/office/drawing/2014/chart" uri="{C3380CC4-5D6E-409C-BE32-E72D297353CC}">
              <c16:uniqueId val="{00000000-B6C5-4AA4-8D55-E74545873E4B}"/>
            </c:ext>
          </c:extLst>
        </c:ser>
        <c:dLbls>
          <c:showLegendKey val="0"/>
          <c:showVal val="0"/>
          <c:showCatName val="0"/>
          <c:showSerName val="0"/>
          <c:showPercent val="0"/>
          <c:showBubbleSize val="0"/>
        </c:dLbls>
        <c:axId val="374538136"/>
        <c:axId val="374532888"/>
      </c:areaChart>
      <c:catAx>
        <c:axId val="374538136"/>
        <c:scaling>
          <c:orientation val="minMax"/>
        </c:scaling>
        <c:delete val="0"/>
        <c:axPos val="b"/>
        <c:numFmt formatCode="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532888"/>
        <c:crosses val="autoZero"/>
        <c:auto val="1"/>
        <c:lblAlgn val="ctr"/>
        <c:lblOffset val="100"/>
        <c:noMultiLvlLbl val="0"/>
      </c:catAx>
      <c:valAx>
        <c:axId val="374532888"/>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538136"/>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Weibull!$C$34</c:f>
              <c:strCache>
                <c:ptCount val="1"/>
                <c:pt idx="0">
                  <c:v>CDF of Weibull Distribution (with alpha=1 and beta=10)</c:v>
                </c:pt>
              </c:strCache>
            </c:strRef>
          </c:tx>
          <c:spPr>
            <a:ln w="19050" cap="rnd">
              <a:solidFill>
                <a:schemeClr val="tx1">
                  <a:lumMod val="65000"/>
                  <a:lumOff val="35000"/>
                </a:schemeClr>
              </a:solidFill>
              <a:round/>
            </a:ln>
            <a:effectLst/>
          </c:spPr>
          <c:marker>
            <c:symbol val="none"/>
          </c:marker>
          <c:xVal>
            <c:numRef>
              <c:f>Weibull!$V$4:$V$102</c:f>
              <c:numCache>
                <c:formatCode>General</c:formatCode>
                <c:ptCount val="99"/>
                <c:pt idx="0">
                  <c:v>0.10050335853501451</c:v>
                </c:pt>
                <c:pt idx="1">
                  <c:v>0.20202707317519467</c:v>
                </c:pt>
                <c:pt idx="2">
                  <c:v>0.30459207484708573</c:v>
                </c:pt>
                <c:pt idx="3">
                  <c:v>0.40821994520255167</c:v>
                </c:pt>
                <c:pt idx="4">
                  <c:v>0.51293294387550581</c:v>
                </c:pt>
                <c:pt idx="5">
                  <c:v>0.61875403718087529</c:v>
                </c:pt>
                <c:pt idx="6">
                  <c:v>0.72570692834835504</c:v>
                </c:pt>
                <c:pt idx="7">
                  <c:v>0.83381608939051011</c:v>
                </c:pt>
                <c:pt idx="8">
                  <c:v>0.94310679471241288</c:v>
                </c:pt>
                <c:pt idx="9">
                  <c:v>1.0536051565782629</c:v>
                </c:pt>
                <c:pt idx="10">
                  <c:v>1.1653381625595152</c:v>
                </c:pt>
                <c:pt idx="11">
                  <c:v>1.278333715098849</c:v>
                </c:pt>
                <c:pt idx="12">
                  <c:v>1.3926206733350766</c:v>
                </c:pt>
                <c:pt idx="13">
                  <c:v>1.5082288973458366</c:v>
                </c:pt>
                <c:pt idx="14">
                  <c:v>1.6251892949777493</c:v>
                </c:pt>
                <c:pt idx="15">
                  <c:v>1.7435338714477779</c:v>
                </c:pt>
                <c:pt idx="16">
                  <c:v>1.8632957819149349</c:v>
                </c:pt>
                <c:pt idx="17">
                  <c:v>1.9845093872383819</c:v>
                </c:pt>
                <c:pt idx="18">
                  <c:v>2.1072103131565254</c:v>
                </c:pt>
                <c:pt idx="19">
                  <c:v>2.2314355131420971</c:v>
                </c:pt>
                <c:pt idx="20">
                  <c:v>2.3572233352106982</c:v>
                </c:pt>
                <c:pt idx="21">
                  <c:v>2.4846135929849962</c:v>
                </c:pt>
                <c:pt idx="22">
                  <c:v>2.613647641344075</c:v>
                </c:pt>
                <c:pt idx="23">
                  <c:v>2.744368457017603</c:v>
                </c:pt>
                <c:pt idx="24">
                  <c:v>2.8768207245178088</c:v>
                </c:pt>
                <c:pt idx="25">
                  <c:v>3.0110509278392161</c:v>
                </c:pt>
                <c:pt idx="26">
                  <c:v>3.1471074483970023</c:v>
                </c:pt>
                <c:pt idx="27">
                  <c:v>3.2850406697203609</c:v>
                </c:pt>
                <c:pt idx="28">
                  <c:v>3.4249030894677599</c:v>
                </c:pt>
                <c:pt idx="29">
                  <c:v>3.5667494393873245</c:v>
                </c:pt>
                <c:pt idx="30">
                  <c:v>3.7106368139083208</c:v>
                </c:pt>
                <c:pt idx="31">
                  <c:v>3.856624808119848</c:v>
                </c:pt>
                <c:pt idx="32">
                  <c:v>4.0047756659712537</c:v>
                </c:pt>
                <c:pt idx="33">
                  <c:v>4.1551544396166591</c:v>
                </c:pt>
                <c:pt idx="34">
                  <c:v>4.307829160924542</c:v>
                </c:pt>
                <c:pt idx="35">
                  <c:v>4.4628710262841951</c:v>
                </c:pt>
                <c:pt idx="36">
                  <c:v>4.620354595965587</c:v>
                </c:pt>
                <c:pt idx="37">
                  <c:v>4.7803580094299978</c:v>
                </c:pt>
                <c:pt idx="38">
                  <c:v>4.9429632181478009</c:v>
                </c:pt>
                <c:pt idx="39">
                  <c:v>5.1082562376599068</c:v>
                </c:pt>
                <c:pt idx="40">
                  <c:v>5.2763274208237174</c:v>
                </c:pt>
                <c:pt idx="41">
                  <c:v>5.4472717544167191</c:v>
                </c:pt>
                <c:pt idx="42">
                  <c:v>5.6211891815354109</c:v>
                </c:pt>
                <c:pt idx="43">
                  <c:v>5.7981849525294207</c:v>
                </c:pt>
                <c:pt idx="44">
                  <c:v>5.9783700075562045</c:v>
                </c:pt>
                <c:pt idx="45">
                  <c:v>6.1618613942381693</c:v>
                </c:pt>
                <c:pt idx="46">
                  <c:v>6.3487827243596948</c:v>
                </c:pt>
                <c:pt idx="47">
                  <c:v>6.5392646740666391</c:v>
                </c:pt>
                <c:pt idx="48">
                  <c:v>6.7334455326376563</c:v>
                </c:pt>
                <c:pt idx="49">
                  <c:v>6.9314718055994531</c:v>
                </c:pt>
                <c:pt idx="50">
                  <c:v>7.1334988787746481</c:v>
                </c:pt>
                <c:pt idx="51">
                  <c:v>7.3396917508020039</c:v>
                </c:pt>
                <c:pt idx="52">
                  <c:v>7.5502258427803284</c:v>
                </c:pt>
                <c:pt idx="53">
                  <c:v>7.7652878949899637</c:v>
                </c:pt>
                <c:pt idx="54">
                  <c:v>7.9850769621777173</c:v>
                </c:pt>
                <c:pt idx="55">
                  <c:v>8.2098055206983034</c:v>
                </c:pt>
                <c:pt idx="56">
                  <c:v>8.439700702945288</c:v>
                </c:pt>
                <c:pt idx="57">
                  <c:v>8.6750056770472295</c:v>
                </c:pt>
                <c:pt idx="58">
                  <c:v>8.915981192837835</c:v>
                </c:pt>
                <c:pt idx="59">
                  <c:v>9.1629073187415493</c:v>
                </c:pt>
                <c:pt idx="60">
                  <c:v>9.4160853985844497</c:v>
                </c:pt>
                <c:pt idx="61">
                  <c:v>9.6758402626170561</c:v>
                </c:pt>
                <c:pt idx="62">
                  <c:v>9.9425227334386683</c:v>
                </c:pt>
                <c:pt idx="63">
                  <c:v>10.216512475319814</c:v>
                </c:pt>
                <c:pt idx="64">
                  <c:v>10.498221244986778</c:v>
                </c:pt>
                <c:pt idx="65">
                  <c:v>10.788096613719301</c:v>
                </c:pt>
                <c:pt idx="66">
                  <c:v>11.086626245216113</c:v>
                </c:pt>
                <c:pt idx="67">
                  <c:v>11.39434283188365</c:v>
                </c:pt>
                <c:pt idx="68">
                  <c:v>11.711829815029448</c:v>
                </c:pt>
                <c:pt idx="69">
                  <c:v>12.039728043259359</c:v>
                </c:pt>
                <c:pt idx="70">
                  <c:v>12.378743560016172</c:v>
                </c:pt>
                <c:pt idx="71">
                  <c:v>12.729656758128874</c:v>
                </c:pt>
                <c:pt idx="72">
                  <c:v>13.093333199837623</c:v>
                </c:pt>
                <c:pt idx="73">
                  <c:v>13.470736479666092</c:v>
                </c:pt>
                <c:pt idx="74">
                  <c:v>13.862943611198906</c:v>
                </c:pt>
                <c:pt idx="75">
                  <c:v>14.271163556401458</c:v>
                </c:pt>
                <c:pt idx="76">
                  <c:v>14.696759700589418</c:v>
                </c:pt>
                <c:pt idx="77">
                  <c:v>15.141277326297757</c:v>
                </c:pt>
                <c:pt idx="78">
                  <c:v>15.606477482646685</c:v>
                </c:pt>
                <c:pt idx="79">
                  <c:v>16.094379124341003</c:v>
                </c:pt>
                <c:pt idx="80">
                  <c:v>16.607312068216512</c:v>
                </c:pt>
                <c:pt idx="81">
                  <c:v>17.147984280919264</c:v>
                </c:pt>
                <c:pt idx="82">
                  <c:v>17.719568419318751</c:v>
                </c:pt>
                <c:pt idx="83">
                  <c:v>18.325814637483099</c:v>
                </c:pt>
                <c:pt idx="84">
                  <c:v>18.971199848858809</c:v>
                </c:pt>
                <c:pt idx="85">
                  <c:v>19.661128563728326</c:v>
                </c:pt>
                <c:pt idx="86">
                  <c:v>20.402208285265544</c:v>
                </c:pt>
                <c:pt idx="87">
                  <c:v>21.202635362000912</c:v>
                </c:pt>
                <c:pt idx="88">
                  <c:v>22.072749131897211</c:v>
                </c:pt>
                <c:pt idx="89">
                  <c:v>23.025850929940461</c:v>
                </c:pt>
                <c:pt idx="90">
                  <c:v>24.079456086518721</c:v>
                </c:pt>
                <c:pt idx="91">
                  <c:v>25.25728644308256</c:v>
                </c:pt>
                <c:pt idx="92">
                  <c:v>26.592600369327787</c:v>
                </c:pt>
                <c:pt idx="93">
                  <c:v>28.134107167600355</c:v>
                </c:pt>
                <c:pt idx="94">
                  <c:v>29.957322735539901</c:v>
                </c:pt>
                <c:pt idx="95">
                  <c:v>32.188758248681999</c:v>
                </c:pt>
                <c:pt idx="96">
                  <c:v>35.065578973199806</c:v>
                </c:pt>
                <c:pt idx="97">
                  <c:v>39.12023005428145</c:v>
                </c:pt>
                <c:pt idx="98">
                  <c:v>46.051701859880907</c:v>
                </c:pt>
              </c:numCache>
            </c:numRef>
          </c:xVal>
          <c:yVal>
            <c:numRef>
              <c:f>Weibull!$X$4:$X$102</c:f>
              <c:numCache>
                <c:formatCode>General</c:formatCode>
                <c:ptCount val="99"/>
                <c:pt idx="0">
                  <c:v>0.01</c:v>
                </c:pt>
                <c:pt idx="1">
                  <c:v>0.02</c:v>
                </c:pt>
                <c:pt idx="2">
                  <c:v>0.03</c:v>
                </c:pt>
                <c:pt idx="3">
                  <c:v>0.04</c:v>
                </c:pt>
                <c:pt idx="4">
                  <c:v>0.05</c:v>
                </c:pt>
                <c:pt idx="5">
                  <c:v>0.06</c:v>
                </c:pt>
                <c:pt idx="6">
                  <c:v>7.0000000000000007E-2</c:v>
                </c:pt>
                <c:pt idx="7">
                  <c:v>0.08</c:v>
                </c:pt>
                <c:pt idx="8">
                  <c:v>0.09</c:v>
                </c:pt>
                <c:pt idx="9">
                  <c:v>0.1</c:v>
                </c:pt>
                <c:pt idx="10">
                  <c:v>0.11</c:v>
                </c:pt>
                <c:pt idx="11">
                  <c:v>0.12</c:v>
                </c:pt>
                <c:pt idx="12">
                  <c:v>0.13</c:v>
                </c:pt>
                <c:pt idx="13">
                  <c:v>0.14000000000000001</c:v>
                </c:pt>
                <c:pt idx="14">
                  <c:v>0.15</c:v>
                </c:pt>
                <c:pt idx="15">
                  <c:v>0.16</c:v>
                </c:pt>
                <c:pt idx="16">
                  <c:v>0.17</c:v>
                </c:pt>
                <c:pt idx="17">
                  <c:v>0.18</c:v>
                </c:pt>
                <c:pt idx="18">
                  <c:v>0.19</c:v>
                </c:pt>
                <c:pt idx="19">
                  <c:v>0.2</c:v>
                </c:pt>
                <c:pt idx="20">
                  <c:v>0.21</c:v>
                </c:pt>
                <c:pt idx="21">
                  <c:v>0.22</c:v>
                </c:pt>
                <c:pt idx="22">
                  <c:v>0.23</c:v>
                </c:pt>
                <c:pt idx="23">
                  <c:v>0.24</c:v>
                </c:pt>
                <c:pt idx="24">
                  <c:v>0.25</c:v>
                </c:pt>
                <c:pt idx="25">
                  <c:v>0.26</c:v>
                </c:pt>
                <c:pt idx="26">
                  <c:v>0.27</c:v>
                </c:pt>
                <c:pt idx="27">
                  <c:v>0.28000000000000003</c:v>
                </c:pt>
                <c:pt idx="28">
                  <c:v>0.28999999999999998</c:v>
                </c:pt>
                <c:pt idx="29">
                  <c:v>0.3</c:v>
                </c:pt>
                <c:pt idx="30">
                  <c:v>0.31</c:v>
                </c:pt>
                <c:pt idx="31">
                  <c:v>0.32</c:v>
                </c:pt>
                <c:pt idx="32">
                  <c:v>0.33</c:v>
                </c:pt>
                <c:pt idx="33">
                  <c:v>0.34</c:v>
                </c:pt>
                <c:pt idx="34">
                  <c:v>0.35</c:v>
                </c:pt>
                <c:pt idx="35">
                  <c:v>0.36</c:v>
                </c:pt>
                <c:pt idx="36">
                  <c:v>0.37</c:v>
                </c:pt>
                <c:pt idx="37">
                  <c:v>0.38</c:v>
                </c:pt>
                <c:pt idx="38">
                  <c:v>0.39</c:v>
                </c:pt>
                <c:pt idx="39">
                  <c:v>0.4</c:v>
                </c:pt>
                <c:pt idx="40">
                  <c:v>0.41</c:v>
                </c:pt>
                <c:pt idx="41">
                  <c:v>0.42</c:v>
                </c:pt>
                <c:pt idx="42">
                  <c:v>0.43</c:v>
                </c:pt>
                <c:pt idx="43">
                  <c:v>0.44</c:v>
                </c:pt>
                <c:pt idx="44">
                  <c:v>0.45</c:v>
                </c:pt>
                <c:pt idx="45">
                  <c:v>0.46</c:v>
                </c:pt>
                <c:pt idx="46">
                  <c:v>0.47</c:v>
                </c:pt>
                <c:pt idx="47">
                  <c:v>0.48</c:v>
                </c:pt>
                <c:pt idx="48">
                  <c:v>0.49</c:v>
                </c:pt>
                <c:pt idx="49">
                  <c:v>0.5</c:v>
                </c:pt>
                <c:pt idx="50">
                  <c:v>0.51</c:v>
                </c:pt>
                <c:pt idx="51">
                  <c:v>0.52</c:v>
                </c:pt>
                <c:pt idx="52">
                  <c:v>0.53</c:v>
                </c:pt>
                <c:pt idx="53">
                  <c:v>0.54</c:v>
                </c:pt>
                <c:pt idx="54">
                  <c:v>0.55000000000000004</c:v>
                </c:pt>
                <c:pt idx="55">
                  <c:v>0.56000000000000005</c:v>
                </c:pt>
                <c:pt idx="56">
                  <c:v>0.56999999999999995</c:v>
                </c:pt>
                <c:pt idx="57">
                  <c:v>0.57999999999999996</c:v>
                </c:pt>
                <c:pt idx="58">
                  <c:v>0.59</c:v>
                </c:pt>
                <c:pt idx="59">
                  <c:v>0.6</c:v>
                </c:pt>
                <c:pt idx="60">
                  <c:v>0.61</c:v>
                </c:pt>
                <c:pt idx="61">
                  <c:v>0.62</c:v>
                </c:pt>
                <c:pt idx="62">
                  <c:v>0.63</c:v>
                </c:pt>
                <c:pt idx="63">
                  <c:v>0.64</c:v>
                </c:pt>
                <c:pt idx="64">
                  <c:v>0.65</c:v>
                </c:pt>
                <c:pt idx="65">
                  <c:v>0.66</c:v>
                </c:pt>
                <c:pt idx="66">
                  <c:v>0.67</c:v>
                </c:pt>
                <c:pt idx="67">
                  <c:v>0.68</c:v>
                </c:pt>
                <c:pt idx="68">
                  <c:v>0.69</c:v>
                </c:pt>
                <c:pt idx="69">
                  <c:v>0.7</c:v>
                </c:pt>
                <c:pt idx="70">
                  <c:v>0.71</c:v>
                </c:pt>
                <c:pt idx="71">
                  <c:v>0.72</c:v>
                </c:pt>
                <c:pt idx="72">
                  <c:v>0.73</c:v>
                </c:pt>
                <c:pt idx="73">
                  <c:v>0.74</c:v>
                </c:pt>
                <c:pt idx="74">
                  <c:v>0.75</c:v>
                </c:pt>
                <c:pt idx="75">
                  <c:v>0.76</c:v>
                </c:pt>
                <c:pt idx="76">
                  <c:v>0.77</c:v>
                </c:pt>
                <c:pt idx="77">
                  <c:v>0.78</c:v>
                </c:pt>
                <c:pt idx="78">
                  <c:v>0.79</c:v>
                </c:pt>
                <c:pt idx="79">
                  <c:v>0.8</c:v>
                </c:pt>
                <c:pt idx="80">
                  <c:v>0.81</c:v>
                </c:pt>
                <c:pt idx="81">
                  <c:v>0.82</c:v>
                </c:pt>
                <c:pt idx="82">
                  <c:v>0.83</c:v>
                </c:pt>
                <c:pt idx="83">
                  <c:v>0.84</c:v>
                </c:pt>
                <c:pt idx="84">
                  <c:v>0.85</c:v>
                </c:pt>
                <c:pt idx="85">
                  <c:v>0.86</c:v>
                </c:pt>
                <c:pt idx="86">
                  <c:v>0.87</c:v>
                </c:pt>
                <c:pt idx="87">
                  <c:v>0.88</c:v>
                </c:pt>
                <c:pt idx="88">
                  <c:v>0.89</c:v>
                </c:pt>
                <c:pt idx="89">
                  <c:v>0.9</c:v>
                </c:pt>
                <c:pt idx="90">
                  <c:v>0.91</c:v>
                </c:pt>
                <c:pt idx="91">
                  <c:v>0.92</c:v>
                </c:pt>
                <c:pt idx="92">
                  <c:v>0.93</c:v>
                </c:pt>
                <c:pt idx="93">
                  <c:v>0.94</c:v>
                </c:pt>
                <c:pt idx="94">
                  <c:v>0.95</c:v>
                </c:pt>
                <c:pt idx="95">
                  <c:v>0.96</c:v>
                </c:pt>
                <c:pt idx="96">
                  <c:v>0.97</c:v>
                </c:pt>
                <c:pt idx="97">
                  <c:v>0.98</c:v>
                </c:pt>
                <c:pt idx="98">
                  <c:v>0.99</c:v>
                </c:pt>
              </c:numCache>
            </c:numRef>
          </c:yVal>
          <c:smooth val="1"/>
          <c:extLst>
            <c:ext xmlns:c16="http://schemas.microsoft.com/office/drawing/2014/chart" uri="{C3380CC4-5D6E-409C-BE32-E72D297353CC}">
              <c16:uniqueId val="{00000001-83F9-49FF-91F5-43AE2E7A9708}"/>
            </c:ext>
          </c:extLst>
        </c:ser>
        <c:dLbls>
          <c:showLegendKey val="0"/>
          <c:showVal val="0"/>
          <c:showCatName val="0"/>
          <c:showSerName val="0"/>
          <c:showPercent val="0"/>
          <c:showBubbleSize val="0"/>
        </c:dLbls>
        <c:axId val="666534016"/>
        <c:axId val="666527784"/>
      </c:scatterChart>
      <c:valAx>
        <c:axId val="666534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27784"/>
        <c:crosses val="autoZero"/>
        <c:crossBetween val="midCat"/>
      </c:valAx>
      <c:valAx>
        <c:axId val="66652778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5340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tx>
            <c:strRef>
              <c:f>'Sampling Dist Mean'!$U$4</c:f>
              <c:strCache>
                <c:ptCount val="1"/>
                <c:pt idx="0">
                  <c:v>CDF</c:v>
                </c:pt>
              </c:strCache>
            </c:strRef>
          </c:tx>
          <c:spPr>
            <a:solidFill>
              <a:schemeClr val="bg2">
                <a:lumMod val="75000"/>
              </a:schemeClr>
            </a:solidFill>
            <a:ln w="25400">
              <a:noFill/>
            </a:ln>
            <a:effectLst/>
          </c:spPr>
          <c:cat>
            <c:numRef>
              <c:f>'Sampling Dist Mean'!$S$5:$S$105</c:f>
              <c:numCache>
                <c:formatCode>0.0</c:formatCode>
                <c:ptCount val="101"/>
                <c:pt idx="0">
                  <c:v>93</c:v>
                </c:pt>
                <c:pt idx="1">
                  <c:v>93.14</c:v>
                </c:pt>
                <c:pt idx="2">
                  <c:v>93.28</c:v>
                </c:pt>
                <c:pt idx="3">
                  <c:v>93.42</c:v>
                </c:pt>
                <c:pt idx="4">
                  <c:v>93.56</c:v>
                </c:pt>
                <c:pt idx="5">
                  <c:v>93.7</c:v>
                </c:pt>
                <c:pt idx="6">
                  <c:v>93.84</c:v>
                </c:pt>
                <c:pt idx="7">
                  <c:v>93.98</c:v>
                </c:pt>
                <c:pt idx="8">
                  <c:v>94.12</c:v>
                </c:pt>
                <c:pt idx="9">
                  <c:v>94.26</c:v>
                </c:pt>
                <c:pt idx="10">
                  <c:v>94.4</c:v>
                </c:pt>
                <c:pt idx="11">
                  <c:v>94.54</c:v>
                </c:pt>
                <c:pt idx="12">
                  <c:v>94.68</c:v>
                </c:pt>
                <c:pt idx="13">
                  <c:v>94.82</c:v>
                </c:pt>
                <c:pt idx="14">
                  <c:v>94.96</c:v>
                </c:pt>
                <c:pt idx="15">
                  <c:v>95.1</c:v>
                </c:pt>
                <c:pt idx="16">
                  <c:v>95.24</c:v>
                </c:pt>
                <c:pt idx="17">
                  <c:v>95.38</c:v>
                </c:pt>
                <c:pt idx="18">
                  <c:v>95.52</c:v>
                </c:pt>
                <c:pt idx="19">
                  <c:v>95.66</c:v>
                </c:pt>
                <c:pt idx="20">
                  <c:v>95.8</c:v>
                </c:pt>
                <c:pt idx="21">
                  <c:v>95.94</c:v>
                </c:pt>
                <c:pt idx="22">
                  <c:v>96.08</c:v>
                </c:pt>
                <c:pt idx="23">
                  <c:v>96.22</c:v>
                </c:pt>
                <c:pt idx="24">
                  <c:v>96.36</c:v>
                </c:pt>
                <c:pt idx="25">
                  <c:v>96.5</c:v>
                </c:pt>
                <c:pt idx="26">
                  <c:v>96.64</c:v>
                </c:pt>
                <c:pt idx="27">
                  <c:v>96.78</c:v>
                </c:pt>
                <c:pt idx="28">
                  <c:v>96.92</c:v>
                </c:pt>
                <c:pt idx="29">
                  <c:v>97.06</c:v>
                </c:pt>
                <c:pt idx="30">
                  <c:v>97.2</c:v>
                </c:pt>
                <c:pt idx="31">
                  <c:v>97.34</c:v>
                </c:pt>
                <c:pt idx="32">
                  <c:v>97.48</c:v>
                </c:pt>
                <c:pt idx="33">
                  <c:v>97.62</c:v>
                </c:pt>
                <c:pt idx="34">
                  <c:v>97.76</c:v>
                </c:pt>
                <c:pt idx="35">
                  <c:v>97.9</c:v>
                </c:pt>
                <c:pt idx="36">
                  <c:v>98.04</c:v>
                </c:pt>
                <c:pt idx="37">
                  <c:v>98.18</c:v>
                </c:pt>
                <c:pt idx="38">
                  <c:v>98.32</c:v>
                </c:pt>
                <c:pt idx="39">
                  <c:v>98.46</c:v>
                </c:pt>
                <c:pt idx="40">
                  <c:v>98.6</c:v>
                </c:pt>
                <c:pt idx="41">
                  <c:v>98.74</c:v>
                </c:pt>
                <c:pt idx="42">
                  <c:v>98.88</c:v>
                </c:pt>
                <c:pt idx="43">
                  <c:v>99.02</c:v>
                </c:pt>
                <c:pt idx="44">
                  <c:v>99.16</c:v>
                </c:pt>
                <c:pt idx="45">
                  <c:v>99.3</c:v>
                </c:pt>
                <c:pt idx="46">
                  <c:v>99.44</c:v>
                </c:pt>
                <c:pt idx="47">
                  <c:v>99.58</c:v>
                </c:pt>
                <c:pt idx="48">
                  <c:v>99.72</c:v>
                </c:pt>
                <c:pt idx="49">
                  <c:v>99.86</c:v>
                </c:pt>
                <c:pt idx="50">
                  <c:v>100</c:v>
                </c:pt>
                <c:pt idx="51">
                  <c:v>100.14</c:v>
                </c:pt>
                <c:pt idx="52">
                  <c:v>100.28</c:v>
                </c:pt>
                <c:pt idx="53">
                  <c:v>100.42</c:v>
                </c:pt>
                <c:pt idx="54">
                  <c:v>100.56</c:v>
                </c:pt>
                <c:pt idx="55">
                  <c:v>100.7</c:v>
                </c:pt>
                <c:pt idx="56">
                  <c:v>100.84</c:v>
                </c:pt>
                <c:pt idx="57">
                  <c:v>100.98</c:v>
                </c:pt>
                <c:pt idx="58">
                  <c:v>101.12</c:v>
                </c:pt>
                <c:pt idx="59">
                  <c:v>101.26</c:v>
                </c:pt>
                <c:pt idx="60">
                  <c:v>101.4</c:v>
                </c:pt>
                <c:pt idx="61">
                  <c:v>101.54</c:v>
                </c:pt>
                <c:pt idx="62">
                  <c:v>101.68</c:v>
                </c:pt>
                <c:pt idx="63">
                  <c:v>101.82</c:v>
                </c:pt>
                <c:pt idx="64">
                  <c:v>101.96</c:v>
                </c:pt>
                <c:pt idx="65">
                  <c:v>102.1</c:v>
                </c:pt>
                <c:pt idx="66">
                  <c:v>102.24</c:v>
                </c:pt>
                <c:pt idx="67">
                  <c:v>102.38</c:v>
                </c:pt>
                <c:pt idx="68">
                  <c:v>102.52</c:v>
                </c:pt>
                <c:pt idx="69">
                  <c:v>102.66</c:v>
                </c:pt>
                <c:pt idx="70">
                  <c:v>102.8</c:v>
                </c:pt>
                <c:pt idx="71">
                  <c:v>102.94</c:v>
                </c:pt>
                <c:pt idx="72">
                  <c:v>103.08</c:v>
                </c:pt>
                <c:pt idx="73">
                  <c:v>103.22</c:v>
                </c:pt>
                <c:pt idx="74">
                  <c:v>103.36</c:v>
                </c:pt>
                <c:pt idx="75">
                  <c:v>103.5</c:v>
                </c:pt>
                <c:pt idx="76">
                  <c:v>103.64</c:v>
                </c:pt>
                <c:pt idx="77">
                  <c:v>103.78</c:v>
                </c:pt>
                <c:pt idx="78">
                  <c:v>103.92</c:v>
                </c:pt>
                <c:pt idx="79">
                  <c:v>104.06</c:v>
                </c:pt>
                <c:pt idx="80">
                  <c:v>104.2</c:v>
                </c:pt>
                <c:pt idx="81">
                  <c:v>104.34</c:v>
                </c:pt>
                <c:pt idx="82">
                  <c:v>104.48</c:v>
                </c:pt>
                <c:pt idx="83">
                  <c:v>104.62</c:v>
                </c:pt>
                <c:pt idx="84">
                  <c:v>104.76</c:v>
                </c:pt>
                <c:pt idx="85">
                  <c:v>104.9</c:v>
                </c:pt>
                <c:pt idx="86">
                  <c:v>105.04</c:v>
                </c:pt>
                <c:pt idx="87">
                  <c:v>105.18</c:v>
                </c:pt>
                <c:pt idx="88">
                  <c:v>105.32</c:v>
                </c:pt>
                <c:pt idx="89">
                  <c:v>105.46</c:v>
                </c:pt>
                <c:pt idx="90">
                  <c:v>105.6</c:v>
                </c:pt>
                <c:pt idx="91">
                  <c:v>105.74</c:v>
                </c:pt>
                <c:pt idx="92">
                  <c:v>105.88</c:v>
                </c:pt>
                <c:pt idx="93">
                  <c:v>106.02</c:v>
                </c:pt>
                <c:pt idx="94">
                  <c:v>106.16</c:v>
                </c:pt>
                <c:pt idx="95">
                  <c:v>106.3</c:v>
                </c:pt>
                <c:pt idx="96">
                  <c:v>106.44</c:v>
                </c:pt>
                <c:pt idx="97">
                  <c:v>106.58</c:v>
                </c:pt>
                <c:pt idx="98">
                  <c:v>106.72</c:v>
                </c:pt>
                <c:pt idx="99">
                  <c:v>106.86</c:v>
                </c:pt>
                <c:pt idx="100">
                  <c:v>107</c:v>
                </c:pt>
              </c:numCache>
            </c:numRef>
          </c:cat>
          <c:val>
            <c:numRef>
              <c:f>'Sampling Dist Mean'!$U$5:$U$105</c:f>
              <c:numCache>
                <c:formatCode>0.000</c:formatCode>
                <c:ptCount val="101"/>
                <c:pt idx="0">
                  <c:v>2.3262907903552504E-4</c:v>
                </c:pt>
                <c:pt idx="1">
                  <c:v>3.0179062460863719E-4</c:v>
                </c:pt>
                <c:pt idx="2">
                  <c:v>3.897123625820325E-4</c:v>
                </c:pt>
                <c:pt idx="3">
                  <c:v>5.009369137857232E-4</c:v>
                </c:pt>
                <c:pt idx="4">
                  <c:v>6.4095298366005887E-4</c:v>
                </c:pt>
                <c:pt idx="5">
                  <c:v>8.1635231282856547E-4</c:v>
                </c:pt>
                <c:pt idx="6">
                  <c:v>1.0350029748028475E-3</c:v>
                </c:pt>
                <c:pt idx="7">
                  <c:v>1.3062384487694751E-3</c:v>
                </c:pt>
                <c:pt idx="8">
                  <c:v>1.6410612341570059E-3</c:v>
                </c:pt>
                <c:pt idx="9">
                  <c:v>2.0523589949397697E-3</c:v>
                </c:pt>
                <c:pt idx="10">
                  <c:v>2.5551303304279537E-3</c:v>
                </c:pt>
                <c:pt idx="11">
                  <c:v>3.1667162773578237E-3</c:v>
                </c:pt>
                <c:pt idx="12">
                  <c:v>3.907032574852815E-3</c:v>
                </c:pt>
                <c:pt idx="13">
                  <c:v>4.7987965971261299E-3</c:v>
                </c:pt>
                <c:pt idx="14">
                  <c:v>5.8677417153325103E-3</c:v>
                </c:pt>
                <c:pt idx="15">
                  <c:v>7.1428107352713589E-3</c:v>
                </c:pt>
                <c:pt idx="16">
                  <c:v>8.6563190255164821E-3</c:v>
                </c:pt>
                <c:pt idx="17">
                  <c:v>1.044407706195102E-2</c:v>
                </c:pt>
                <c:pt idx="18">
                  <c:v>1.2545461435946498E-2</c:v>
                </c:pt>
                <c:pt idx="19">
                  <c:v>1.500342297373213E-2</c:v>
                </c:pt>
                <c:pt idx="20">
                  <c:v>1.7864420562816487E-2</c:v>
                </c:pt>
                <c:pt idx="21">
                  <c:v>2.1178269642672203E-2</c:v>
                </c:pt>
                <c:pt idx="22">
                  <c:v>2.4997895148220386E-2</c:v>
                </c:pt>
                <c:pt idx="23">
                  <c:v>2.9378980040409383E-2</c:v>
                </c:pt>
                <c:pt idx="24">
                  <c:v>3.4379502445889977E-2</c:v>
                </c:pt>
                <c:pt idx="25">
                  <c:v>4.00591568638171E-2</c:v>
                </c:pt>
                <c:pt idx="26">
                  <c:v>4.6478657863720081E-2</c:v>
                </c:pt>
                <c:pt idx="27">
                  <c:v>5.3698928148119787E-2</c:v>
                </c:pt>
                <c:pt idx="28">
                  <c:v>6.1780176711812004E-2</c:v>
                </c:pt>
                <c:pt idx="29">
                  <c:v>7.0780876991685657E-2</c:v>
                </c:pt>
                <c:pt idx="30">
                  <c:v>8.0756659233771233E-2</c:v>
                </c:pt>
                <c:pt idx="31">
                  <c:v>9.1759135650281098E-2</c:v>
                </c:pt>
                <c:pt idx="32">
                  <c:v>0.10383468112130075</c:v>
                </c:pt>
                <c:pt idx="33">
                  <c:v>0.11702319602310916</c:v>
                </c:pt>
                <c:pt idx="34">
                  <c:v>0.13135688104273127</c:v>
                </c:pt>
                <c:pt idx="35">
                  <c:v>0.14685905637589655</c:v>
                </c:pt>
                <c:pt idx="36">
                  <c:v>0.16354305932769311</c:v>
                </c:pt>
                <c:pt idx="37">
                  <c:v>0.1814112548917981</c:v>
                </c:pt>
                <c:pt idx="38">
                  <c:v>0.20045419326044867</c:v>
                </c:pt>
                <c:pt idx="39">
                  <c:v>0.2206499463426487</c:v>
                </c:pt>
                <c:pt idx="40">
                  <c:v>0.24196365222307209</c:v>
                </c:pt>
                <c:pt idx="41">
                  <c:v>0.26434729211567665</c:v>
                </c:pt>
                <c:pt idx="42">
                  <c:v>0.28773971884902627</c:v>
                </c:pt>
                <c:pt idx="43">
                  <c:v>0.31206694941738983</c:v>
                </c:pt>
                <c:pt idx="44">
                  <c:v>0.33724272684824885</c:v>
                </c:pt>
                <c:pt idx="45">
                  <c:v>0.3631693488243804</c:v>
                </c:pt>
                <c:pt idx="46">
                  <c:v>0.38973875244420236</c:v>
                </c:pt>
                <c:pt idx="47">
                  <c:v>0.41683383651755734</c:v>
                </c:pt>
                <c:pt idx="48">
                  <c:v>0.44432999519409333</c:v>
                </c:pt>
                <c:pt idx="49">
                  <c:v>0.47209682981947876</c:v>
                </c:pt>
                <c:pt idx="50">
                  <c:v>0.5</c:v>
                </c:pt>
                <c:pt idx="51">
                  <c:v>0.52790317018052124</c:v>
                </c:pt>
                <c:pt idx="52">
                  <c:v>0.55567000480590667</c:v>
                </c:pt>
                <c:pt idx="53">
                  <c:v>0.58316616348244266</c:v>
                </c:pt>
                <c:pt idx="54">
                  <c:v>0.61026124755579758</c:v>
                </c:pt>
                <c:pt idx="55">
                  <c:v>0.63683065117561966</c:v>
                </c:pt>
                <c:pt idx="56">
                  <c:v>0.66275727315175115</c:v>
                </c:pt>
                <c:pt idx="57">
                  <c:v>0.68793305058261023</c:v>
                </c:pt>
                <c:pt idx="58">
                  <c:v>0.71226028115097373</c:v>
                </c:pt>
                <c:pt idx="59">
                  <c:v>0.73565270788432335</c:v>
                </c:pt>
                <c:pt idx="60">
                  <c:v>0.75803634777692785</c:v>
                </c:pt>
                <c:pt idx="61">
                  <c:v>0.77935005365735133</c:v>
                </c:pt>
                <c:pt idx="62">
                  <c:v>0.79954580673955133</c:v>
                </c:pt>
                <c:pt idx="63">
                  <c:v>0.8185887451082019</c:v>
                </c:pt>
                <c:pt idx="64">
                  <c:v>0.83645694067230691</c:v>
                </c:pt>
                <c:pt idx="65">
                  <c:v>0.85314094362410342</c:v>
                </c:pt>
                <c:pt idx="66">
                  <c:v>0.86864311895726876</c:v>
                </c:pt>
                <c:pt idx="67">
                  <c:v>0.88297680397689082</c:v>
                </c:pt>
                <c:pt idx="68">
                  <c:v>0.89616531887869921</c:v>
                </c:pt>
                <c:pt idx="69">
                  <c:v>0.90824086434971885</c:v>
                </c:pt>
                <c:pt idx="70">
                  <c:v>0.91924334076622882</c:v>
                </c:pt>
                <c:pt idx="71">
                  <c:v>0.92921912300831433</c:v>
                </c:pt>
                <c:pt idx="72">
                  <c:v>0.93821982328818798</c:v>
                </c:pt>
                <c:pt idx="73">
                  <c:v>0.94630107185188017</c:v>
                </c:pt>
                <c:pt idx="74">
                  <c:v>0.95352134213627993</c:v>
                </c:pt>
                <c:pt idx="75">
                  <c:v>0.95994084313618289</c:v>
                </c:pt>
                <c:pt idx="76">
                  <c:v>0.96562049755411006</c:v>
                </c:pt>
                <c:pt idx="77">
                  <c:v>0.9706210199595906</c:v>
                </c:pt>
                <c:pt idx="78">
                  <c:v>0.97500210485177963</c:v>
                </c:pt>
                <c:pt idx="79">
                  <c:v>0.97882173035732778</c:v>
                </c:pt>
                <c:pt idx="80">
                  <c:v>0.98213557943718355</c:v>
                </c:pt>
                <c:pt idx="81">
                  <c:v>0.98499657702626786</c:v>
                </c:pt>
                <c:pt idx="82">
                  <c:v>0.98745453856405352</c:v>
                </c:pt>
                <c:pt idx="83">
                  <c:v>0.98955592293804895</c:v>
                </c:pt>
                <c:pt idx="84">
                  <c:v>0.99134368097448355</c:v>
                </c:pt>
                <c:pt idx="85">
                  <c:v>0.99285718926472866</c:v>
                </c:pt>
                <c:pt idx="86">
                  <c:v>0.99413225828466745</c:v>
                </c:pt>
                <c:pt idx="87">
                  <c:v>0.99520120340287388</c:v>
                </c:pt>
                <c:pt idx="88">
                  <c:v>0.99609296742514719</c:v>
                </c:pt>
                <c:pt idx="89">
                  <c:v>0.99683328372264213</c:v>
                </c:pt>
                <c:pt idx="90">
                  <c:v>0.99744486966957202</c:v>
                </c:pt>
                <c:pt idx="91">
                  <c:v>0.99794764100506028</c:v>
                </c:pt>
                <c:pt idx="92">
                  <c:v>0.99835893876584303</c:v>
                </c:pt>
                <c:pt idx="93">
                  <c:v>0.99869376155123057</c:v>
                </c:pt>
                <c:pt idx="94">
                  <c:v>0.99896499702519714</c:v>
                </c:pt>
                <c:pt idx="95">
                  <c:v>0.99918364768717138</c:v>
                </c:pt>
                <c:pt idx="96">
                  <c:v>0.99935904701633993</c:v>
                </c:pt>
                <c:pt idx="97">
                  <c:v>0.99949906308621428</c:v>
                </c:pt>
                <c:pt idx="98">
                  <c:v>0.99961028763741799</c:v>
                </c:pt>
                <c:pt idx="99">
                  <c:v>0.99969820937539133</c:v>
                </c:pt>
                <c:pt idx="100">
                  <c:v>0.99976737092096446</c:v>
                </c:pt>
              </c:numCache>
            </c:numRef>
          </c:val>
          <c:extLst>
            <c:ext xmlns:c16="http://schemas.microsoft.com/office/drawing/2014/chart" uri="{C3380CC4-5D6E-409C-BE32-E72D297353CC}">
              <c16:uniqueId val="{00000000-D0F2-4FB3-8383-E48132D02F2D}"/>
            </c:ext>
          </c:extLst>
        </c:ser>
        <c:dLbls>
          <c:showLegendKey val="0"/>
          <c:showVal val="0"/>
          <c:showCatName val="0"/>
          <c:showSerName val="0"/>
          <c:showPercent val="0"/>
          <c:showBubbleSize val="0"/>
        </c:dLbls>
        <c:axId val="374538136"/>
        <c:axId val="374532888"/>
      </c:areaChart>
      <c:catAx>
        <c:axId val="374538136"/>
        <c:scaling>
          <c:orientation val="minMax"/>
        </c:scaling>
        <c:delete val="0"/>
        <c:axPos val="b"/>
        <c:numFmt formatCode="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532888"/>
        <c:crosses val="autoZero"/>
        <c:auto val="1"/>
        <c:lblAlgn val="ctr"/>
        <c:lblOffset val="100"/>
        <c:noMultiLvlLbl val="0"/>
      </c:catAx>
      <c:valAx>
        <c:axId val="37453288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538136"/>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tx>
            <c:strRef>
              <c:f>Beta!$C$31</c:f>
              <c:strCache>
                <c:ptCount val="1"/>
                <c:pt idx="0">
                  <c:v>PDF of Beta Distribution (with alpha=11 and beta=3)</c:v>
                </c:pt>
              </c:strCache>
            </c:strRef>
          </c:tx>
          <c:spPr>
            <a:solidFill>
              <a:schemeClr val="accent1">
                <a:lumMod val="40000"/>
                <a:lumOff val="60000"/>
              </a:schemeClr>
            </a:solidFill>
            <a:ln w="12700">
              <a:solidFill>
                <a:schemeClr val="accent1">
                  <a:alpha val="75000"/>
                </a:schemeClr>
              </a:solidFill>
            </a:ln>
            <a:effectLst/>
          </c:spPr>
          <c:cat>
            <c:numRef>
              <c:f>Beta!$W$5:$W$105</c:f>
              <c:numCache>
                <c:formatCode>0.00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cat>
          <c:val>
            <c:numRef>
              <c:f>Beta!$X$5:$X$105</c:f>
              <c:numCache>
                <c:formatCode>0.000</c:formatCode>
                <c:ptCount val="101"/>
                <c:pt idx="0">
                  <c:v>0</c:v>
                </c:pt>
                <c:pt idx="1">
                  <c:v>8.4092580000000132E-18</c:v>
                </c:pt>
                <c:pt idx="2">
                  <c:v>8.4379975680000143E-15</c:v>
                </c:pt>
                <c:pt idx="3">
                  <c:v>4.7669797117799887E-13</c:v>
                </c:pt>
                <c:pt idx="4">
                  <c:v>8.291434364928011E-12</c:v>
                </c:pt>
                <c:pt idx="5">
                  <c:v>7.5619628906250082E-11</c:v>
                </c:pt>
                <c:pt idx="6">
                  <c:v>4.5841149451468813E-10</c:v>
                </c:pt>
                <c:pt idx="7">
                  <c:v>2.0962041917396548E-9</c:v>
                </c:pt>
                <c:pt idx="8">
                  <c:v>7.7976333849722826E-9</c:v>
                </c:pt>
                <c:pt idx="9">
                  <c:v>2.477394487397635E-8</c:v>
                </c:pt>
                <c:pt idx="10">
                  <c:v>6.9497999999999766E-8</c:v>
                </c:pt>
                <c:pt idx="11">
                  <c:v>1.7627639194695914E-7</c:v>
                </c:pt>
                <c:pt idx="12">
                  <c:v>4.1140076281646152E-7</c:v>
                </c:pt>
                <c:pt idx="13">
                  <c:v>8.9528089348276036E-7</c:v>
                </c:pt>
                <c:pt idx="14">
                  <c:v>1.8355429333977443E-6</c:v>
                </c:pt>
                <c:pt idx="15">
                  <c:v>3.5746846040039047E-6</c:v>
                </c:pt>
                <c:pt idx="16">
                  <c:v>6.656496171114033E-6</c:v>
                </c:pt>
                <c:pt idx="17">
                  <c:v>1.1916060139005728E-5</c:v>
                </c:pt>
                <c:pt idx="18">
                  <c:v>2.059871096010134E-5</c:v>
                </c:pt>
                <c:pt idx="19">
                  <c:v>3.4513844265556981E-5</c:v>
                </c:pt>
                <c:pt idx="20">
                  <c:v>5.6229888000000029E-5</c:v>
                </c:pt>
                <c:pt idx="21">
                  <c:v>8.9317059704689298E-5</c:v>
                </c:pt>
                <c:pt idx="22">
                  <c:v>1.386447092856743E-4</c:v>
                </c:pt>
                <c:pt idx="23">
                  <c:v>2.1074005951775206E-4</c:v>
                </c:pt>
                <c:pt idx="24">
                  <c:v>3.1421498261525771E-4</c:v>
                </c:pt>
                <c:pt idx="25">
                  <c:v>4.6026706695556651E-4</c:v>
                </c:pt>
                <c:pt idx="26">
                  <c:v>6.6326061155458881E-4</c:v>
                </c:pt>
                <c:pt idx="27">
                  <c:v>9.4139231723598768E-4</c:v>
                </c:pt>
                <c:pt idx="28">
                  <c:v>1.3174453050751108E-3</c:v>
                </c:pt>
                <c:pt idx="29">
                  <c:v>1.8196336699109006E-3</c:v>
                </c:pt>
                <c:pt idx="30">
                  <c:v>2.482538058000004E-3</c:v>
                </c:pt>
                <c:pt idx="31">
                  <c:v>3.3481307353627763E-3</c:v>
                </c:pt>
                <c:pt idx="32">
                  <c:v>4.4668862832081694E-3</c:v>
                </c:pt>
                <c:pt idx="33">
                  <c:v>5.8989714196431235E-3</c:v>
                </c:pt>
                <c:pt idx="34">
                  <c:v>7.7155045081551956E-3</c:v>
                </c:pt>
                <c:pt idx="35">
                  <c:v>9.9998720838617942E-3</c:v>
                </c:pt>
                <c:pt idx="36">
                  <c:v>1.2849086224687221E-2</c:v>
                </c:pt>
                <c:pt idx="37">
                  <c:v>1.6375162839000482E-2</c:v>
                </c:pt>
                <c:pt idx="38">
                  <c:v>2.0706496962866073E-2</c:v>
                </c:pt>
                <c:pt idx="39">
                  <c:v>2.5989206994892256E-2</c:v>
                </c:pt>
                <c:pt idx="40">
                  <c:v>3.2388415488000054E-2</c:v>
                </c:pt>
                <c:pt idx="41">
                  <c:v>4.0089429716313491E-2</c:v>
                </c:pt>
                <c:pt idx="42">
                  <c:v>4.9298780800976105E-2</c:v>
                </c:pt>
                <c:pt idx="43">
                  <c:v>6.0245075778768323E-2</c:v>
                </c:pt>
                <c:pt idx="44">
                  <c:v>7.3179612708670475E-2</c:v>
                </c:pt>
                <c:pt idx="45">
                  <c:v>8.8376704820072829E-2</c:v>
                </c:pt>
                <c:pt idx="46">
                  <c:v>0.10613365590808825</c:v>
                </c:pt>
                <c:pt idx="47">
                  <c:v>0.12677032578248301</c:v>
                </c:pt>
                <c:pt idx="48">
                  <c:v>0.1506282216938119</c:v>
                </c:pt>
                <c:pt idx="49">
                  <c:v>0.17806904942119606</c:v>
                </c:pt>
                <c:pt idx="50">
                  <c:v>0.20947265625000003</c:v>
                </c:pt>
                <c:pt idx="51">
                  <c:v>0.24523429754546491</c:v>
                </c:pt>
                <c:pt idx="52">
                  <c:v>0.28576115920348655</c:v>
                </c:pt>
                <c:pt idx="53">
                  <c:v>0.33146807010810508</c:v>
                </c:pt>
                <c:pt idx="54">
                  <c:v>0.3827723420360028</c:v>
                </c:pt>
                <c:pt idx="55">
                  <c:v>0.44008767942390092</c:v>
                </c:pt>
                <c:pt idx="56">
                  <c:v>0.50381710827168646</c:v>
                </c:pt>
                <c:pt idx="57">
                  <c:v>0.5743448824231332</c:v>
                </c:pt>
                <c:pt idx="58">
                  <c:v>0.65202733679273328</c:v>
                </c:pt>
                <c:pt idx="59">
                  <c:v>0.73718267105200785</c:v>
                </c:pt>
                <c:pt idx="60">
                  <c:v>0.83007966412799949</c:v>
                </c:pt>
                <c:pt idx="61">
                  <c:v>0.93092533989247184</c:v>
                </c:pt>
                <c:pt idx="62">
                  <c:v>1.0398516279413115</c:v>
                </c:pt>
                <c:pt idx="63">
                  <c:v>1.1569010907049362</c:v>
                </c:pt>
                <c:pt idx="64">
                  <c:v>1.2820118196346657</c:v>
                </c:pt>
                <c:pt idx="65">
                  <c:v>1.4150016392372211</c:v>
                </c:pt>
                <c:pt idx="66">
                  <c:v>1.5555517986576108</c:v>
                </c:pt>
                <c:pt idx="67">
                  <c:v>1.7031903767365937</c:v>
                </c:pt>
                <c:pt idx="68">
                  <c:v>1.8572756784075648</c:v>
                </c:pt>
                <c:pt idx="69">
                  <c:v>2.0169799583841539</c:v>
                </c:pt>
                <c:pt idx="70">
                  <c:v>2.1812738727779992</c:v>
                </c:pt>
                <c:pt idx="71">
                  <c:v>2.348912131050608</c:v>
                </c:pt>
                <c:pt idx="72">
                  <c:v>2.5184209000386986</c:v>
                </c:pt>
                <c:pt idx="73">
                  <c:v>2.6880875992146405</c:v>
                </c:pt>
                <c:pt idx="74">
                  <c:v>2.8559538223895875</c:v>
                </c:pt>
                <c:pt idx="75">
                  <c:v>3.0198122262954712</c:v>
                </c:pt>
                <c:pt idx="76">
                  <c:v>3.1772083414738574</c:v>
                </c:pt>
                <c:pt idx="77">
                  <c:v>3.3254483862583699</c:v>
                </c:pt>
                <c:pt idx="78">
                  <c:v>3.4616143009891198</c:v>
                </c:pt>
                <c:pt idx="79">
                  <c:v>3.5825873675921813</c:v>
                </c:pt>
                <c:pt idx="80">
                  <c:v>3.6850819399680002</c:v>
                </c:pt>
                <c:pt idx="81">
                  <c:v>3.7656909839573753</c:v>
                </c:pt>
                <c:pt idx="82">
                  <c:v>3.8209453127146356</c:v>
                </c:pt>
                <c:pt idx="83">
                  <c:v>3.8473886048619379</c:v>
                </c:pt>
                <c:pt idx="84">
                  <c:v>3.8416705095990173</c:v>
                </c:pt>
                <c:pt idx="85">
                  <c:v>3.8006603757976509</c:v>
                </c:pt>
                <c:pt idx="86">
                  <c:v>3.7215843918442344</c:v>
                </c:pt>
                <c:pt idx="87">
                  <c:v>3.602189190458656</c:v>
                </c:pt>
                <c:pt idx="88">
                  <c:v>3.4409352587913649</c:v>
                </c:pt>
                <c:pt idx="89">
                  <c:v>3.2372237996892288</c:v>
                </c:pt>
                <c:pt idx="90">
                  <c:v>2.9916610160579995</c:v>
                </c:pt>
                <c:pt idx="91">
                  <c:v>2.7063641376972218</c:v>
                </c:pt>
                <c:pt idx="92">
                  <c:v>2.3853138798328075</c:v>
                </c:pt>
                <c:pt idx="93">
                  <c:v>2.0347584158431822</c:v>
                </c:pt>
                <c:pt idx="94">
                  <c:v>1.6636743644163279</c:v>
                </c:pt>
                <c:pt idx="95">
                  <c:v>1.2842907346663248</c:v>
                </c:pt>
                <c:pt idx="96">
                  <c:v>0.91268224268913412</c:v>
                </c:pt>
                <c:pt idx="97">
                  <c:v>0.56943891078826447</c:v>
                </c:pt>
                <c:pt idx="98">
                  <c:v>0.28041938732380661</c:v>
                </c:pt>
                <c:pt idx="99">
                  <c:v>7.7595982035755559E-2</c:v>
                </c:pt>
                <c:pt idx="100">
                  <c:v>0</c:v>
                </c:pt>
              </c:numCache>
            </c:numRef>
          </c:val>
          <c:extLst>
            <c:ext xmlns:c16="http://schemas.microsoft.com/office/drawing/2014/chart" uri="{C3380CC4-5D6E-409C-BE32-E72D297353CC}">
              <c16:uniqueId val="{00000000-4A80-4750-9338-35AB606D05CD}"/>
            </c:ext>
          </c:extLst>
        </c:ser>
        <c:dLbls>
          <c:showLegendKey val="0"/>
          <c:showVal val="0"/>
          <c:showCatName val="0"/>
          <c:showSerName val="0"/>
          <c:showPercent val="0"/>
          <c:showBubbleSize val="0"/>
        </c:dLbls>
        <c:axId val="498103888"/>
        <c:axId val="498105528"/>
      </c:areaChart>
      <c:catAx>
        <c:axId val="49810388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105528"/>
        <c:crosses val="autoZero"/>
        <c:auto val="1"/>
        <c:lblAlgn val="ctr"/>
        <c:lblOffset val="100"/>
        <c:tickMarkSkip val="2"/>
        <c:noMultiLvlLbl val="1"/>
      </c:catAx>
      <c:valAx>
        <c:axId val="498105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1038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tx>
            <c:strRef>
              <c:f>Beta!$C$32</c:f>
              <c:strCache>
                <c:ptCount val="1"/>
                <c:pt idx="0">
                  <c:v>CDF of Beta Distribution (with alpha=11 and beta=3)</c:v>
                </c:pt>
              </c:strCache>
            </c:strRef>
          </c:tx>
          <c:spPr>
            <a:solidFill>
              <a:schemeClr val="bg2">
                <a:lumMod val="90000"/>
              </a:schemeClr>
            </a:solidFill>
            <a:ln>
              <a:solidFill>
                <a:schemeClr val="tx1">
                  <a:lumMod val="50000"/>
                  <a:lumOff val="50000"/>
                </a:schemeClr>
              </a:solidFill>
            </a:ln>
            <a:effectLst/>
          </c:spPr>
          <c:cat>
            <c:numRef>
              <c:f>Beta!$W$5:$W$105</c:f>
              <c:numCache>
                <c:formatCode>0.00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cat>
          <c:val>
            <c:numRef>
              <c:f>Beta!$Y$5:$Y$105</c:f>
              <c:numCache>
                <c:formatCode>0.000</c:formatCode>
                <c:ptCount val="101"/>
                <c:pt idx="0">
                  <c:v>0</c:v>
                </c:pt>
                <c:pt idx="1">
                  <c:v>7.6576600000000264E-21</c:v>
                </c:pt>
                <c:pt idx="2">
                  <c:v>1.539407872000004E-17</c:v>
                </c:pt>
                <c:pt idx="3">
                  <c:v>1.3068027901799981E-15</c:v>
                </c:pt>
                <c:pt idx="4">
                  <c:v>3.0360721162240048E-14</c:v>
                </c:pt>
                <c:pt idx="5">
                  <c:v>3.4675292968749953E-13</c:v>
                </c:pt>
                <c:pt idx="6">
                  <c:v>2.5271572208025547E-12</c:v>
                </c:pt>
                <c:pt idx="7">
                  <c:v>1.3507791272525616E-11</c:v>
                </c:pt>
                <c:pt idx="8">
                  <c:v>5.7537443481517932E-11</c:v>
                </c:pt>
                <c:pt idx="9">
                  <c:v>2.0606247268011365E-10</c:v>
                </c:pt>
                <c:pt idx="10">
                  <c:v>6.4360000000000086E-10</c:v>
                </c:pt>
                <c:pt idx="11">
                  <c:v>1.7994207629096902E-9</c:v>
                </c:pt>
                <c:pt idx="12">
                  <c:v>4.5910784428159833E-9</c:v>
                </c:pt>
                <c:pt idx="13">
                  <c:v>1.0847122471324686E-8</c:v>
                </c:pt>
                <c:pt idx="14">
                  <c:v>2.4003230604059578E-8</c:v>
                </c:pt>
                <c:pt idx="15">
                  <c:v>5.0198858129882874E-8</c:v>
                </c:pt>
                <c:pt idx="16">
                  <c:v>9.9940505230885524E-8</c:v>
                </c:pt>
                <c:pt idx="17">
                  <c:v>1.9054283277739979E-7</c:v>
                </c:pt>
                <c:pt idx="18">
                  <c:v>3.4960986788540964E-7</c:v>
                </c:pt>
                <c:pt idx="19">
                  <c:v>6.1987495506473638E-7</c:v>
                </c:pt>
                <c:pt idx="20">
                  <c:v>1.0657792000000004E-6</c:v>
                </c:pt>
                <c:pt idx="21">
                  <c:v>1.7822329394088507E-6</c:v>
                </c:pt>
                <c:pt idx="22">
                  <c:v>2.9060720129711509E-6</c:v>
                </c:pt>
                <c:pt idx="23">
                  <c:v>4.6307888168277908E-6</c:v>
                </c:pt>
                <c:pt idx="24">
                  <c:v>7.2251855367494327E-6</c:v>
                </c:pt>
                <c:pt idx="25">
                  <c:v>1.1056661605834963E-5</c:v>
                </c:pt>
                <c:pt idx="26">
                  <c:v>1.661990709219859E-5</c:v>
                </c:pt>
                <c:pt idx="27">
                  <c:v>2.4571825972654726E-5</c:v>
                </c:pt>
                <c:pt idx="28">
                  <c:v>3.5773555477371902E-5</c:v>
                </c:pt>
                <c:pt idx="29">
                  <c:v>5.1340477124676139E-5</c:v>
                </c:pt>
                <c:pt idx="30">
                  <c:v>7.2701128800000078E-5</c:v>
                </c:pt>
                <c:pt idx="31">
                  <c:v>1.016659222665091E-4</c:v>
                </c:pt>
                <c:pt idx="32">
                  <c:v>1.405065437664367E-4</c:v>
                </c:pt>
                <c:pt idx="33">
                  <c:v>1.9204686380446868E-4</c:v>
                </c:pt>
                <c:pt idx="34">
                  <c:v>2.5976610275061296E-4</c:v>
                </c:pt>
                <c:pt idx="35">
                  <c:v>3.4791488859377387E-4</c:v>
                </c:pt>
                <c:pt idx="36">
                  <c:v>4.6164469918821415E-4</c:v>
                </c:pt>
                <c:pt idx="37">
                  <c:v>6.0715100102728058E-4</c:v>
                </c:pt>
                <c:pt idx="38">
                  <c:v>7.918301775739797E-4</c:v>
                </c:pt>
                <c:pt idx="39">
                  <c:v>1.0244500804223932E-3</c:v>
                </c:pt>
                <c:pt idx="40">
                  <c:v>1.3153337344000019E-3</c:v>
                </c:pt>
                <c:pt idx="41">
                  <c:v>1.676555381962281E-3</c:v>
                </c:pt>
                <c:pt idx="42">
                  <c:v>2.1221476622418282E-3</c:v>
                </c:pt>
                <c:pt idx="43">
                  <c:v>2.6683182858932958E-3</c:v>
                </c:pt>
                <c:pt idx="44">
                  <c:v>3.3336740891435411E-3</c:v>
                </c:pt>
                <c:pt idx="45">
                  <c:v>4.1394498307477257E-3</c:v>
                </c:pt>
                <c:pt idx="46">
                  <c:v>5.1097385363109756E-3</c:v>
                </c:pt>
                <c:pt idx="47">
                  <c:v>6.2717195991152308E-3</c:v>
                </c:pt>
                <c:pt idx="48">
                  <c:v>7.655880219760134E-3</c:v>
                </c:pt>
                <c:pt idx="49">
                  <c:v>9.2962251143738264E-3</c:v>
                </c:pt>
                <c:pt idx="50">
                  <c:v>1.1230468750000002E-2</c:v>
                </c:pt>
                <c:pt idx="51">
                  <c:v>1.3500203684594005E-2</c:v>
                </c:pt>
                <c:pt idx="52">
                  <c:v>1.6151037908011878E-2</c:v>
                </c:pt>
                <c:pt idx="53">
                  <c:v>1.9232693411291545E-2</c:v>
                </c:pt>
                <c:pt idx="54">
                  <c:v>2.2799057568074623E-2</c:v>
                </c:pt>
                <c:pt idx="55">
                  <c:v>2.6908178309821607E-2</c:v>
                </c:pt>
                <c:pt idx="56">
                  <c:v>3.1622193533256585E-2</c:v>
                </c:pt>
                <c:pt idx="57">
                  <c:v>3.7007184714189331E-2</c:v>
                </c:pt>
                <c:pt idx="58">
                  <c:v>4.3132944338845715E-2</c:v>
                </c:pt>
                <c:pt idx="59">
                  <c:v>5.0072646526949365E-2</c:v>
                </c:pt>
                <c:pt idx="60">
                  <c:v>5.7902410137600009E-2</c:v>
                </c:pt>
                <c:pt idx="61">
                  <c:v>6.6700743749865565E-2</c:v>
                </c:pt>
                <c:pt idx="62">
                  <c:v>7.6547862228351762E-2</c:v>
                </c:pt>
                <c:pt idx="63">
                  <c:v>8.7524865156389298E-2</c:v>
                </c:pt>
                <c:pt idx="64">
                  <c:v>9.9712768285792563E-2</c:v>
                </c:pt>
                <c:pt idx="65">
                  <c:v>0.11319138035580364</c:v>
                </c:pt>
                <c:pt idx="66">
                  <c:v>0.12803801922195371</c:v>
                </c:pt>
                <c:pt idx="67">
                  <c:v>0.14432606325911695</c:v>
                </c:pt>
                <c:pt idx="68">
                  <c:v>0.16212333651705554</c:v>
                </c:pt>
                <c:pt idx="69">
                  <c:v>0.18149032917051486</c:v>
                </c:pt>
                <c:pt idx="70">
                  <c:v>0.20247825848319989</c:v>
                </c:pt>
                <c:pt idx="71">
                  <c:v>0.22512697986406469</c:v>
                </c:pt>
                <c:pt idx="72">
                  <c:v>0.24946276270855713</c:v>
                </c:pt>
                <c:pt idx="73">
                  <c:v>0.27549595166499946</c:v>
                </c:pt>
                <c:pt idx="74">
                  <c:v>0.30321854083071137</c:v>
                </c:pt>
                <c:pt idx="75">
                  <c:v>0.33260169625282299</c:v>
                </c:pt>
                <c:pt idx="76">
                  <c:v>0.36359327107964706</c:v>
                </c:pt>
                <c:pt idx="77">
                  <c:v>0.39611536788066903</c:v>
                </c:pt>
                <c:pt idx="78">
                  <c:v>0.43006201413340395</c:v>
                </c:pt>
                <c:pt idx="79">
                  <c:v>0.4652970297767498</c:v>
                </c:pt>
                <c:pt idx="80">
                  <c:v>0.5016521801728</c:v>
                </c:pt>
                <c:pt idx="81">
                  <c:v>0.53892572392900318</c:v>
                </c:pt>
                <c:pt idx="82">
                  <c:v>0.57688148294378405</c:v>
                </c:pt>
                <c:pt idx="83">
                  <c:v>0.61524858189238485</c:v>
                </c:pt>
                <c:pt idx="84">
                  <c:v>0.65372202631437126</c:v>
                </c:pt>
                <c:pt idx="85">
                  <c:v>0.69196431265655489</c:v>
                </c:pt>
                <c:pt idx="86">
                  <c:v>0.72960829022963281</c:v>
                </c:pt>
                <c:pt idx="87">
                  <c:v>0.76626152422665494</c:v>
                </c:pt>
                <c:pt idx="88">
                  <c:v>0.80151244090821083</c:v>
                </c:pt>
                <c:pt idx="89">
                  <c:v>0.83493857097353685</c:v>
                </c:pt>
                <c:pt idx="90">
                  <c:v>0.86611724520840006</c:v>
                </c:pt>
                <c:pt idx="91">
                  <c:v>0.8946391379388865</c:v>
                </c:pt>
                <c:pt idx="92">
                  <c:v>0.92012509884413152</c:v>
                </c:pt>
                <c:pt idx="93">
                  <c:v>0.94224676251969319</c:v>
                </c:pt>
                <c:pt idx="94">
                  <c:v>0.96075147807609274</c:v>
                </c:pt>
                <c:pt idx="95">
                  <c:v>0.97549215825412872</c:v>
                </c:pt>
                <c:pt idx="96">
                  <c:v>0.9864627093009255</c:v>
                </c:pt>
                <c:pt idx="97">
                  <c:v>0.99383976945057895</c:v>
                </c:pt>
                <c:pt idx="98">
                  <c:v>0.99803155557454559</c:v>
                </c:pt>
                <c:pt idx="99">
                  <c:v>0.99973469470528276</c:v>
                </c:pt>
                <c:pt idx="100">
                  <c:v>1</c:v>
                </c:pt>
              </c:numCache>
            </c:numRef>
          </c:val>
          <c:extLst>
            <c:ext xmlns:c16="http://schemas.microsoft.com/office/drawing/2014/chart" uri="{C3380CC4-5D6E-409C-BE32-E72D297353CC}">
              <c16:uniqueId val="{00000000-0745-4D7C-A0C3-9D37DDB70469}"/>
            </c:ext>
          </c:extLst>
        </c:ser>
        <c:dLbls>
          <c:showLegendKey val="0"/>
          <c:showVal val="0"/>
          <c:showCatName val="0"/>
          <c:showSerName val="0"/>
          <c:showPercent val="0"/>
          <c:showBubbleSize val="0"/>
        </c:dLbls>
        <c:axId val="498103888"/>
        <c:axId val="498105528"/>
      </c:areaChart>
      <c:catAx>
        <c:axId val="49810388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105528"/>
        <c:crosses val="autoZero"/>
        <c:auto val="1"/>
        <c:lblAlgn val="ctr"/>
        <c:lblOffset val="100"/>
        <c:tickMarkSkip val="2"/>
        <c:noMultiLvlLbl val="1"/>
      </c:catAx>
      <c:valAx>
        <c:axId val="498105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1038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Binomial!$C$29</c:f>
              <c:strCache>
                <c:ptCount val="1"/>
                <c:pt idx="0">
                  <c:v>PDF of Binomial Distribution (28 trials with 0.35 prob. success)</c:v>
                </c:pt>
              </c:strCache>
            </c:strRef>
          </c:tx>
          <c:spPr>
            <a:solidFill>
              <a:schemeClr val="accent1">
                <a:lumMod val="40000"/>
                <a:lumOff val="60000"/>
              </a:schemeClr>
            </a:solidFill>
            <a:ln>
              <a:solidFill>
                <a:schemeClr val="accent1"/>
              </a:solidFill>
            </a:ln>
            <a:effectLst/>
          </c:spPr>
          <c:invertIfNegative val="0"/>
          <c:cat>
            <c:numRef>
              <c:f>Binomial!binomial_x_values</c:f>
              <c:numCache>
                <c:formatCode>0</c:formatCode>
                <c:ptCount val="2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numCache>
            </c:numRef>
          </c:cat>
          <c:val>
            <c:numRef>
              <c:f>Binomial!binomial_pdf_values</c:f>
              <c:numCache>
                <c:formatCode>0.000</c:formatCode>
                <c:ptCount val="29"/>
                <c:pt idx="0">
                  <c:v>5.7752925167465121E-6</c:v>
                </c:pt>
                <c:pt idx="1">
                  <c:v>8.7073641021716717E-5</c:v>
                </c:pt>
                <c:pt idx="2">
                  <c:v>6.3295839050401918E-4</c:v>
                </c:pt>
                <c:pt idx="3">
                  <c:v>2.9538058223520865E-3</c:v>
                </c:pt>
                <c:pt idx="4">
                  <c:v>9.9406926713772117E-3</c:v>
                </c:pt>
                <c:pt idx="5">
                  <c:v>2.5692867212174945E-2</c:v>
                </c:pt>
                <c:pt idx="6">
                  <c:v>5.303271309179703E-2</c:v>
                </c:pt>
                <c:pt idx="7">
                  <c:v>8.9747668309194853E-2</c:v>
                </c:pt>
                <c:pt idx="8">
                  <c:v>0.12685487732165046</c:v>
                </c:pt>
                <c:pt idx="9">
                  <c:v>0.15179216089770137</c:v>
                </c:pt>
                <c:pt idx="10">
                  <c:v>0.15529505691841755</c:v>
                </c:pt>
                <c:pt idx="11">
                  <c:v>0.136833406795249</c:v>
                </c:pt>
                <c:pt idx="12">
                  <c:v>0.10437932954252971</c:v>
                </c:pt>
                <c:pt idx="13">
                  <c:v>6.9174466915759264E-2</c:v>
                </c:pt>
                <c:pt idx="14">
                  <c:v>3.9908346297553458E-2</c:v>
                </c:pt>
                <c:pt idx="15">
                  <c:v>2.0056502241847369E-2</c:v>
                </c:pt>
                <c:pt idx="16">
                  <c:v>8.7747197308082267E-3</c:v>
                </c:pt>
                <c:pt idx="17">
                  <c:v>3.3351875899904518E-3</c:v>
                </c:pt>
                <c:pt idx="18">
                  <c:v>1.0974762582447231E-3</c:v>
                </c:pt>
                <c:pt idx="19">
                  <c:v>3.1102566023129822E-4</c:v>
                </c:pt>
                <c:pt idx="20">
                  <c:v>7.5363909979122318E-5</c:v>
                </c:pt>
                <c:pt idx="21">
                  <c:v>1.5459263585460935E-5</c:v>
                </c:pt>
                <c:pt idx="22">
                  <c:v>2.648615089816737E-6</c:v>
                </c:pt>
                <c:pt idx="23">
                  <c:v>3.7204626679700052E-7</c:v>
                </c:pt>
                <c:pt idx="24">
                  <c:v>4.1735959416330207E-8</c:v>
                </c:pt>
                <c:pt idx="25">
                  <c:v>3.5957134266376617E-9</c:v>
                </c:pt>
                <c:pt idx="26">
                  <c:v>2.2340231348932346E-10</c:v>
                </c:pt>
                <c:pt idx="27">
                  <c:v>8.9106335864687328E-12</c:v>
                </c:pt>
                <c:pt idx="28">
                  <c:v>1.7135833820132091E-13</c:v>
                </c:pt>
              </c:numCache>
            </c:numRef>
          </c:val>
          <c:extLst>
            <c:ext xmlns:c16="http://schemas.microsoft.com/office/drawing/2014/chart" uri="{C3380CC4-5D6E-409C-BE32-E72D297353CC}">
              <c16:uniqueId val="{00000000-4F28-4C92-B72C-EAFE5D7BD3E1}"/>
            </c:ext>
          </c:extLst>
        </c:ser>
        <c:dLbls>
          <c:showLegendKey val="0"/>
          <c:showVal val="0"/>
          <c:showCatName val="0"/>
          <c:showSerName val="0"/>
          <c:showPercent val="0"/>
          <c:showBubbleSize val="0"/>
        </c:dLbls>
        <c:gapWidth val="100"/>
        <c:overlap val="-27"/>
        <c:axId val="500174440"/>
        <c:axId val="500177064"/>
      </c:barChart>
      <c:catAx>
        <c:axId val="500174440"/>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0177064"/>
        <c:crosses val="autoZero"/>
        <c:auto val="1"/>
        <c:lblAlgn val="ctr"/>
        <c:lblOffset val="100"/>
        <c:noMultiLvlLbl val="0"/>
      </c:catAx>
      <c:valAx>
        <c:axId val="500177064"/>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0174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Binomial!$C$30</c:f>
              <c:strCache>
                <c:ptCount val="1"/>
                <c:pt idx="0">
                  <c:v>CDF of Binomial Distribution (28 trials with 0.35 prob. success)</c:v>
                </c:pt>
              </c:strCache>
            </c:strRef>
          </c:tx>
          <c:spPr>
            <a:solidFill>
              <a:schemeClr val="bg2">
                <a:lumMod val="75000"/>
              </a:schemeClr>
            </a:solidFill>
            <a:ln>
              <a:solidFill>
                <a:schemeClr val="tx1">
                  <a:lumMod val="50000"/>
                  <a:lumOff val="50000"/>
                </a:schemeClr>
              </a:solidFill>
            </a:ln>
            <a:effectLst/>
          </c:spPr>
          <c:invertIfNegative val="0"/>
          <c:cat>
            <c:numRef>
              <c:f>Binomial!binomial_x_values</c:f>
              <c:numCache>
                <c:formatCode>0</c:formatCode>
                <c:ptCount val="29"/>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numCache>
            </c:numRef>
          </c:cat>
          <c:val>
            <c:numRef>
              <c:f>Binomial!binomial_cdf_values</c:f>
              <c:numCache>
                <c:formatCode>0.000</c:formatCode>
                <c:ptCount val="29"/>
                <c:pt idx="0">
                  <c:v>5.7752925167465121E-6</c:v>
                </c:pt>
                <c:pt idx="1">
                  <c:v>9.2848933538463291E-5</c:v>
                </c:pt>
                <c:pt idx="2">
                  <c:v>7.2580732404248097E-4</c:v>
                </c:pt>
                <c:pt idx="3">
                  <c:v>3.6796131463945623E-3</c:v>
                </c:pt>
                <c:pt idx="4">
                  <c:v>1.3620305817771761E-2</c:v>
                </c:pt>
                <c:pt idx="5">
                  <c:v>3.9313173029946663E-2</c:v>
                </c:pt>
                <c:pt idx="6">
                  <c:v>9.2345886121743576E-2</c:v>
                </c:pt>
                <c:pt idx="7">
                  <c:v>0.18209355443093836</c:v>
                </c:pt>
                <c:pt idx="8">
                  <c:v>0.30894843175258851</c:v>
                </c:pt>
                <c:pt idx="9">
                  <c:v>0.46074059265028983</c:v>
                </c:pt>
                <c:pt idx="10">
                  <c:v>0.61603564956870849</c:v>
                </c:pt>
                <c:pt idx="11">
                  <c:v>0.75286905636395718</c:v>
                </c:pt>
                <c:pt idx="12">
                  <c:v>0.857248385906487</c:v>
                </c:pt>
                <c:pt idx="13">
                  <c:v>0.92642285282224623</c:v>
                </c:pt>
                <c:pt idx="14">
                  <c:v>0.96633119911979959</c:v>
                </c:pt>
                <c:pt idx="15">
                  <c:v>0.98638770136164688</c:v>
                </c:pt>
                <c:pt idx="16">
                  <c:v>0.99516242109245523</c:v>
                </c:pt>
                <c:pt idx="17">
                  <c:v>0.99849760868244564</c:v>
                </c:pt>
                <c:pt idx="18">
                  <c:v>0.99959508494069038</c:v>
                </c:pt>
                <c:pt idx="19">
                  <c:v>0.99990611060092172</c:v>
                </c:pt>
                <c:pt idx="20">
                  <c:v>0.9999814745109008</c:v>
                </c:pt>
                <c:pt idx="21">
                  <c:v>0.99999693377448629</c:v>
                </c:pt>
                <c:pt idx="22">
                  <c:v>0.99999958238957598</c:v>
                </c:pt>
                <c:pt idx="23">
                  <c:v>0.99999995443584289</c:v>
                </c:pt>
                <c:pt idx="24">
                  <c:v>0.99999999617180224</c:v>
                </c:pt>
                <c:pt idx="25">
                  <c:v>0.99999999976751575</c:v>
                </c:pt>
                <c:pt idx="26">
                  <c:v>0.99999999999091793</c:v>
                </c:pt>
                <c:pt idx="27">
                  <c:v>0.99999999999982858</c:v>
                </c:pt>
                <c:pt idx="28">
                  <c:v>1</c:v>
                </c:pt>
              </c:numCache>
            </c:numRef>
          </c:val>
          <c:extLst>
            <c:ext xmlns:c16="http://schemas.microsoft.com/office/drawing/2014/chart" uri="{C3380CC4-5D6E-409C-BE32-E72D297353CC}">
              <c16:uniqueId val="{00000000-156D-4837-9A48-B792AAF936C8}"/>
            </c:ext>
          </c:extLst>
        </c:ser>
        <c:dLbls>
          <c:showLegendKey val="0"/>
          <c:showVal val="0"/>
          <c:showCatName val="0"/>
          <c:showSerName val="0"/>
          <c:showPercent val="0"/>
          <c:showBubbleSize val="0"/>
        </c:dLbls>
        <c:gapWidth val="100"/>
        <c:overlap val="-27"/>
        <c:axId val="500174440"/>
        <c:axId val="500177064"/>
      </c:barChart>
      <c:catAx>
        <c:axId val="500174440"/>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0177064"/>
        <c:crosses val="autoZero"/>
        <c:auto val="1"/>
        <c:lblAlgn val="ctr"/>
        <c:lblOffset val="100"/>
        <c:noMultiLvlLbl val="0"/>
      </c:catAx>
      <c:valAx>
        <c:axId val="50017706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0174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'Chi-Square'!$C$32</c:f>
              <c:strCache>
                <c:ptCount val="1"/>
                <c:pt idx="0">
                  <c:v>PDF of Chi-Square Distribution (with 7 df)</c:v>
                </c:pt>
              </c:strCache>
            </c:strRef>
          </c:tx>
          <c:spPr>
            <a:ln w="28575" cap="rnd">
              <a:solidFill>
                <a:schemeClr val="accent1"/>
              </a:solidFill>
              <a:round/>
            </a:ln>
            <a:effectLst/>
          </c:spPr>
          <c:marker>
            <c:symbol val="none"/>
          </c:marker>
          <c:xVal>
            <c:numRef>
              <c:f>'Chi-Square'!$T$4:$T$122</c:f>
              <c:numCache>
                <c:formatCode>General</c:formatCode>
                <c:ptCount val="119"/>
                <c:pt idx="0">
                  <c:v>0</c:v>
                </c:pt>
                <c:pt idx="1">
                  <c:v>0.29996686827500063</c:v>
                </c:pt>
                <c:pt idx="2">
                  <c:v>0.36843701392741357</c:v>
                </c:pt>
                <c:pt idx="3">
                  <c:v>0.41585784407567644</c:v>
                </c:pt>
                <c:pt idx="4">
                  <c:v>0.45335116491199229</c:v>
                </c:pt>
                <c:pt idx="5">
                  <c:v>0.48487499102693582</c:v>
                </c:pt>
                <c:pt idx="6">
                  <c:v>0.5123480260787826</c:v>
                </c:pt>
                <c:pt idx="7">
                  <c:v>0.53686220682082797</c:v>
                </c:pt>
                <c:pt idx="8">
                  <c:v>0.55910465212245153</c:v>
                </c:pt>
                <c:pt idx="9">
                  <c:v>0.57953883557175756</c:v>
                </c:pt>
                <c:pt idx="10">
                  <c:v>0.59849375237537594</c:v>
                </c:pt>
                <c:pt idx="11">
                  <c:v>0.74105733415228159</c:v>
                </c:pt>
                <c:pt idx="12">
                  <c:v>0.84123591990079549</c:v>
                </c:pt>
                <c:pt idx="13">
                  <c:v>0.92131321873679251</c:v>
                </c:pt>
                <c:pt idx="14">
                  <c:v>0.98925568313295043</c:v>
                </c:pt>
                <c:pt idx="15">
                  <c:v>1.0489380295396422</c:v>
                </c:pt>
                <c:pt idx="16">
                  <c:v>1.1025713306655003</c:v>
                </c:pt>
                <c:pt idx="17">
                  <c:v>1.151550149332901</c:v>
                </c:pt>
                <c:pt idx="18">
                  <c:v>1.196817046091059</c:v>
                </c:pt>
                <c:pt idx="19">
                  <c:v>1.2390423055679298</c:v>
                </c:pt>
                <c:pt idx="20">
                  <c:v>1.564293004294756</c:v>
                </c:pt>
                <c:pt idx="21">
                  <c:v>1.8016252306339833</c:v>
                </c:pt>
                <c:pt idx="22">
                  <c:v>1.9971127182163011</c:v>
                </c:pt>
                <c:pt idx="23">
                  <c:v>2.1673499092980575</c:v>
                </c:pt>
                <c:pt idx="24">
                  <c:v>2.3204514490045538</c:v>
                </c:pt>
                <c:pt idx="25">
                  <c:v>2.4610685421685949</c:v>
                </c:pt>
                <c:pt idx="26">
                  <c:v>2.5921465519002336</c:v>
                </c:pt>
                <c:pt idx="27">
                  <c:v>2.7156838270925587</c:v>
                </c:pt>
                <c:pt idx="28">
                  <c:v>2.8331069178153436</c:v>
                </c:pt>
                <c:pt idx="29">
                  <c:v>2.9454748798119343</c:v>
                </c:pt>
                <c:pt idx="30">
                  <c:v>3.0535988769426208</c:v>
                </c:pt>
                <c:pt idx="31">
                  <c:v>3.1581162783276384</c:v>
                </c:pt>
                <c:pt idx="32">
                  <c:v>3.2595387053424694</c:v>
                </c:pt>
                <c:pt idx="33">
                  <c:v>3.3582843792081403</c:v>
                </c:pt>
                <c:pt idx="34">
                  <c:v>3.4547005961268868</c:v>
                </c:pt>
                <c:pt idx="35">
                  <c:v>3.5490797679165174</c:v>
                </c:pt>
                <c:pt idx="36">
                  <c:v>3.6416711386867124</c:v>
                </c:pt>
                <c:pt idx="37">
                  <c:v>3.7326895180494346</c:v>
                </c:pt>
                <c:pt idx="38">
                  <c:v>3.8223219077661379</c:v>
                </c:pt>
                <c:pt idx="39">
                  <c:v>3.9107326104984308</c:v>
                </c:pt>
                <c:pt idx="40">
                  <c:v>3.9980672249731666</c:v>
                </c:pt>
                <c:pt idx="41">
                  <c:v>4.0844558109662676</c:v>
                </c:pt>
                <c:pt idx="42">
                  <c:v>4.1700154264227045</c:v>
                </c:pt>
                <c:pt idx="43">
                  <c:v>4.2548521835465163</c:v>
                </c:pt>
                <c:pt idx="44">
                  <c:v>4.3390629320369536</c:v>
                </c:pt>
                <c:pt idx="45">
                  <c:v>4.4227366502665655</c:v>
                </c:pt>
                <c:pt idx="46">
                  <c:v>4.5059556055124981</c:v>
                </c:pt>
                <c:pt idx="47">
                  <c:v>4.5887963300063372</c:v>
                </c:pt>
                <c:pt idx="48">
                  <c:v>4.6713304489810739</c:v>
                </c:pt>
                <c:pt idx="49">
                  <c:v>4.753625388991682</c:v>
                </c:pt>
                <c:pt idx="50">
                  <c:v>4.8357449888254092</c:v>
                </c:pt>
                <c:pt idx="51">
                  <c:v>4.917750030778909</c:v>
                </c:pt>
                <c:pt idx="52">
                  <c:v>4.9996987065929162</c:v>
                </c:pt>
                <c:pt idx="53">
                  <c:v>5.0816470296362795</c:v>
                </c:pt>
                <c:pt idx="54">
                  <c:v>5.1636492028273944</c:v>
                </c:pt>
                <c:pt idx="55">
                  <c:v>5.2457579501321199</c:v>
                </c:pt>
                <c:pt idx="56">
                  <c:v>5.3280248181783669</c:v>
                </c:pt>
                <c:pt idx="57">
                  <c:v>5.4105004535014958</c:v>
                </c:pt>
                <c:pt idx="58">
                  <c:v>5.4932348601231027</c:v>
                </c:pt>
                <c:pt idx="59">
                  <c:v>5.576277641524503</c:v>
                </c:pt>
                <c:pt idx="60">
                  <c:v>5.6596782305723012</c:v>
                </c:pt>
                <c:pt idx="61">
                  <c:v>5.7434861105610393</c:v>
                </c:pt>
                <c:pt idx="62">
                  <c:v>5.8277510302383702</c:v>
                </c:pt>
                <c:pt idx="63">
                  <c:v>5.9125232154566296</c:v>
                </c:pt>
                <c:pt idx="64">
                  <c:v>5.9978535799406405</c:v>
                </c:pt>
                <c:pt idx="65">
                  <c:v>6.0837939375673384</c:v>
                </c:pt>
                <c:pt idx="66">
                  <c:v>6.1703972185130036</c:v>
                </c:pt>
                <c:pt idx="67">
                  <c:v>6.2577176916355635</c:v>
                </c:pt>
                <c:pt idx="68">
                  <c:v>6.3458111955215184</c:v>
                </c:pt>
                <c:pt idx="69">
                  <c:v>6.4347353807398431</c:v>
                </c:pt>
                <c:pt idx="70">
                  <c:v>6.5245499660113353</c:v>
                </c:pt>
                <c:pt idx="71">
                  <c:v>6.6153170112254367</c:v>
                </c:pt>
                <c:pt idx="72">
                  <c:v>6.7071012105236401</c:v>
                </c:pt>
                <c:pt idx="73">
                  <c:v>6.7999702090276255</c:v>
                </c:pt>
                <c:pt idx="74">
                  <c:v>6.8939949472323239</c:v>
                </c:pt>
                <c:pt idx="75">
                  <c:v>6.989250037623159</c:v>
                </c:pt>
                <c:pt idx="76">
                  <c:v>7.0858141787309217</c:v>
                </c:pt>
                <c:pt idx="77">
                  <c:v>7.1837706126295311</c:v>
                </c:pt>
                <c:pt idx="78">
                  <c:v>7.2832076328403028</c:v>
                </c:pt>
                <c:pt idx="79">
                  <c:v>7.3842191507668851</c:v>
                </c:pt>
                <c:pt idx="80">
                  <c:v>7.4869053301941308</c:v>
                </c:pt>
                <c:pt idx="81">
                  <c:v>7.5913733010994022</c:v>
                </c:pt>
                <c:pt idx="82">
                  <c:v>7.6977379661206147</c:v>
                </c:pt>
                <c:pt idx="83">
                  <c:v>7.806122915596811</c:v>
                </c:pt>
                <c:pt idx="84">
                  <c:v>7.9166614702668134</c:v>
                </c:pt>
                <c:pt idx="85">
                  <c:v>8.0294978746391212</c:v>
                </c:pt>
                <c:pt idx="86">
                  <c:v>8.144788668939583</c:v>
                </c:pt>
                <c:pt idx="87">
                  <c:v>8.2627042736774676</c:v>
                </c:pt>
                <c:pt idx="88">
                  <c:v>8.3834308286083861</c:v>
                </c:pt>
                <c:pt idx="89">
                  <c:v>8.5071723377019399</c:v>
                </c:pt>
                <c:pt idx="90">
                  <c:v>8.6341531842997483</c:v>
                </c:pt>
                <c:pt idx="91">
                  <c:v>8.7646210968712843</c:v>
                </c:pt>
                <c:pt idx="92">
                  <c:v>8.8988506668733791</c:v>
                </c:pt>
                <c:pt idx="93">
                  <c:v>9.0371475479081411</c:v>
                </c:pt>
                <c:pt idx="94">
                  <c:v>9.1798535020657361</c:v>
                </c:pt>
                <c:pt idx="95">
                  <c:v>9.3273525084672908</c:v>
                </c:pt>
                <c:pt idx="96">
                  <c:v>9.4800782155470369</c:v>
                </c:pt>
                <c:pt idx="97">
                  <c:v>9.6385231097881245</c:v>
                </c:pt>
                <c:pt idx="98">
                  <c:v>9.8032499002408375</c:v>
                </c:pt>
                <c:pt idx="99">
                  <c:v>9.9749057965114236</c:v>
                </c:pt>
                <c:pt idx="100">
                  <c:v>10.154240613115419</c:v>
                </c:pt>
                <c:pt idx="101">
                  <c:v>10.342130004556576</c:v>
                </c:pt>
                <c:pt idx="102">
                  <c:v>10.539605686484517</c:v>
                </c:pt>
                <c:pt idx="103">
                  <c:v>10.747895332820359</c:v>
                </c:pt>
                <c:pt idx="104">
                  <c:v>10.968476132501866</c:v>
                </c:pt>
                <c:pt idx="105">
                  <c:v>11.203148048224497</c:v>
                </c:pt>
                <c:pt idx="106">
                  <c:v>11.454136193545889</c:v>
                </c:pt>
                <c:pt idx="107">
                  <c:v>11.724237463078897</c:v>
                </c:pt>
                <c:pt idx="108">
                  <c:v>12.017036623780532</c:v>
                </c:pt>
                <c:pt idx="109">
                  <c:v>12.337235635666865</c:v>
                </c:pt>
                <c:pt idx="110">
                  <c:v>12.691176029781728</c:v>
                </c:pt>
                <c:pt idx="111">
                  <c:v>13.087708827406713</c:v>
                </c:pt>
                <c:pt idx="112">
                  <c:v>13.539733567440505</c:v>
                </c:pt>
                <c:pt idx="113">
                  <c:v>14.067140449340165</c:v>
                </c:pt>
                <c:pt idx="114">
                  <c:v>14.703046671875486</c:v>
                </c:pt>
                <c:pt idx="115">
                  <c:v>15.509089702796675</c:v>
                </c:pt>
                <c:pt idx="116">
                  <c:v>16.62242187111087</c:v>
                </c:pt>
                <c:pt idx="117">
                  <c:v>18.475306906582354</c:v>
                </c:pt>
                <c:pt idx="118">
                  <c:v>20.277739874962634</c:v>
                </c:pt>
              </c:numCache>
            </c:numRef>
          </c:xVal>
          <c:yVal>
            <c:numRef>
              <c:f>'Chi-Square'!$U$4:$U$122</c:f>
              <c:numCache>
                <c:formatCode>General</c:formatCode>
                <c:ptCount val="119"/>
                <c:pt idx="0">
                  <c:v>0</c:v>
                </c:pt>
                <c:pt idx="1">
                  <c:v>1.128145333765874E-3</c:v>
                </c:pt>
                <c:pt idx="2">
                  <c:v>1.8227279798117932E-3</c:v>
                </c:pt>
                <c:pt idx="3">
                  <c:v>2.4092322478834684E-3</c:v>
                </c:pt>
                <c:pt idx="4">
                  <c:v>2.9340106920315084E-3</c:v>
                </c:pt>
                <c:pt idx="5">
                  <c:v>3.4166776100134333E-3</c:v>
                </c:pt>
                <c:pt idx="6">
                  <c:v>3.8679113773304671E-3</c:v>
                </c:pt>
                <c:pt idx="7">
                  <c:v>4.2943529944489776E-3</c:v>
                </c:pt>
                <c:pt idx="8">
                  <c:v>4.7004943920835544E-3</c:v>
                </c:pt>
                <c:pt idx="9">
                  <c:v>5.0895561171150532E-3</c:v>
                </c:pt>
                <c:pt idx="10">
                  <c:v>5.4639484425446361E-3</c:v>
                </c:pt>
                <c:pt idx="11">
                  <c:v>8.6802008774047763E-3</c:v>
                </c:pt>
                <c:pt idx="12">
                  <c:v>1.1335515329900757E-2</c:v>
                </c:pt>
                <c:pt idx="13">
                  <c:v>1.3670249437950746E-2</c:v>
                </c:pt>
                <c:pt idx="14">
                  <c:v>1.5786143609306795E-2</c:v>
                </c:pt>
                <c:pt idx="15">
                  <c:v>1.7738601838417849E-2</c:v>
                </c:pt>
                <c:pt idx="16">
                  <c:v>1.9562088687070159E-2</c:v>
                </c:pt>
                <c:pt idx="17">
                  <c:v>2.1279920883975949E-2</c:v>
                </c:pt>
                <c:pt idx="18">
                  <c:v>2.290881909208799E-2</c:v>
                </c:pt>
                <c:pt idx="19">
                  <c:v>2.4461299572718653E-2</c:v>
                </c:pt>
                <c:pt idx="20">
                  <c:v>3.7233353581237159E-2</c:v>
                </c:pt>
                <c:pt idx="21">
                  <c:v>4.7071929087407892E-2</c:v>
                </c:pt>
                <c:pt idx="22">
                  <c:v>5.5227798752279303E-2</c:v>
                </c:pt>
                <c:pt idx="23">
                  <c:v>6.2231079366058109E-2</c:v>
                </c:pt>
                <c:pt idx="24">
                  <c:v>6.8370757566889498E-2</c:v>
                </c:pt>
                <c:pt idx="25">
                  <c:v>7.3826764577737222E-2</c:v>
                </c:pt>
                <c:pt idx="26">
                  <c:v>7.8720929564531236E-2</c:v>
                </c:pt>
                <c:pt idx="27">
                  <c:v>8.3140679798951359E-2</c:v>
                </c:pt>
                <c:pt idx="28">
                  <c:v>8.715150025580562E-2</c:v>
                </c:pt>
                <c:pt idx="29">
                  <c:v>9.080408184247625E-2</c:v>
                </c:pt>
                <c:pt idx="30">
                  <c:v>9.413870152646521E-2</c:v>
                </c:pt>
                <c:pt idx="31">
                  <c:v>9.7188048297907392E-2</c:v>
                </c:pt>
                <c:pt idx="32">
                  <c:v>9.9979123765395569E-2</c:v>
                </c:pt>
                <c:pt idx="33">
                  <c:v>0.10253456491750169</c:v>
                </c:pt>
                <c:pt idx="34">
                  <c:v>0.10487359155250887</c:v>
                </c:pt>
                <c:pt idx="35">
                  <c:v>0.10701270167543496</c:v>
                </c:pt>
                <c:pt idx="36">
                  <c:v>0.10896619278130328</c:v>
                </c:pt>
                <c:pt idx="37">
                  <c:v>0.11074655986197519</c:v>
                </c:pt>
                <c:pt idx="38">
                  <c:v>0.11236480423588556</c:v>
                </c:pt>
                <c:pt idx="39">
                  <c:v>0.11383067663470565</c:v>
                </c:pt>
                <c:pt idx="40">
                  <c:v>0.11515287100057117</c:v>
                </c:pt>
                <c:pt idx="41">
                  <c:v>0.11633918076916443</c:v>
                </c:pt>
                <c:pt idx="42">
                  <c:v>0.11739662621132066</c:v>
                </c:pt>
                <c:pt idx="43">
                  <c:v>0.11833155917134426</c:v>
                </c:pt>
                <c:pt idx="44">
                  <c:v>0.11914974995418165</c:v>
                </c:pt>
                <c:pt idx="45">
                  <c:v>0.11985645997012788</c:v>
                </c:pt>
                <c:pt idx="46">
                  <c:v>0.12045650290953663</c:v>
                </c:pt>
                <c:pt idx="47">
                  <c:v>0.12095429660046861</c:v>
                </c:pt>
                <c:pt idx="48">
                  <c:v>0.12135390723767463</c:v>
                </c:pt>
                <c:pt idx="49">
                  <c:v>0.12165908731912058</c:v>
                </c:pt>
                <c:pt idx="50">
                  <c:v>0.12187330835649815</c:v>
                </c:pt>
                <c:pt idx="51">
                  <c:v>0.12199978921756638</c:v>
                </c:pt>
                <c:pt idx="52">
                  <c:v>0.12204152079543261</c:v>
                </c:pt>
                <c:pt idx="53">
                  <c:v>0.12200128757186873</c:v>
                </c:pt>
                <c:pt idx="54">
                  <c:v>0.12188168654028106</c:v>
                </c:pt>
                <c:pt idx="55">
                  <c:v>0.12168514387292068</c:v>
                </c:pt>
                <c:pt idx="56">
                  <c:v>0.12141392965177406</c:v>
                </c:pt>
                <c:pt idx="57">
                  <c:v>0.12107017092985915</c:v>
                </c:pt>
                <c:pt idx="58">
                  <c:v>0.12065586334673412</c:v>
                </c:pt>
                <c:pt idx="59">
                  <c:v>0.12017288148688472</c:v>
                </c:pt>
                <c:pt idx="60">
                  <c:v>0.11962298814072113</c:v>
                </c:pt>
                <c:pt idx="61">
                  <c:v>0.11900784260396388</c:v>
                </c:pt>
                <c:pt idx="62">
                  <c:v>0.11832900813127709</c:v>
                </c:pt>
                <c:pt idx="63">
                  <c:v>0.11758795864334884</c:v>
                </c:pt>
                <c:pt idx="64">
                  <c:v>0.11678608477263086</c:v>
                </c:pt>
                <c:pt idx="65">
                  <c:v>0.11592469932114283</c:v>
                </c:pt>
                <c:pt idx="66">
                  <c:v>0.11500504219373893</c:v>
                </c:pt>
                <c:pt idx="67">
                  <c:v>0.11402828486171179</c:v>
                </c:pt>
                <c:pt idx="68">
                  <c:v>0.11299553440431359</c:v>
                </c:pt>
                <c:pt idx="69">
                  <c:v>0.11190783716950349</c:v>
                </c:pt>
                <c:pt idx="70">
                  <c:v>0.11076618208981004</c:v>
                </c:pt>
                <c:pt idx="71">
                  <c:v>0.10957150368448401</c:v>
                </c:pt>
                <c:pt idx="72">
                  <c:v>0.10832468477499717</c:v>
                </c:pt>
                <c:pt idx="73">
                  <c:v>0.10702655893731315</c:v>
                </c:pt>
                <c:pt idx="74">
                  <c:v>0.10567791271113409</c:v>
                </c:pt>
                <c:pt idx="75">
                  <c:v>0.10427948758344044</c:v>
                </c:pt>
                <c:pt idx="76">
                  <c:v>0.10283198176102598</c:v>
                </c:pt>
                <c:pt idx="77">
                  <c:v>0.10133605174433248</c:v>
                </c:pt>
                <c:pt idx="78">
                  <c:v>9.9792313712652514E-2</c:v>
                </c:pt>
                <c:pt idx="79">
                  <c:v>9.8201344728657117E-2</c:v>
                </c:pt>
                <c:pt idx="80">
                  <c:v>9.6563683768159686E-2</c:v>
                </c:pt>
                <c:pt idx="81">
                  <c:v>9.4879832579013654E-2</c:v>
                </c:pt>
                <c:pt idx="82">
                  <c:v>9.3150256371007226E-2</c:v>
                </c:pt>
                <c:pt idx="83">
                  <c:v>9.137538433651389E-2</c:v>
                </c:pt>
                <c:pt idx="84">
                  <c:v>8.9555609999428173E-2</c:v>
                </c:pt>
                <c:pt idx="85">
                  <c:v>8.7691291387495124E-2</c:v>
                </c:pt>
                <c:pt idx="86">
                  <c:v>8.5782751020458639E-2</c:v>
                </c:pt>
                <c:pt idx="87">
                  <c:v>8.3830275703403678E-2</c:v>
                </c:pt>
                <c:pt idx="88">
                  <c:v>8.1834116111153002E-2</c:v>
                </c:pt>
                <c:pt idx="89">
                  <c:v>7.9794486145438395E-2</c:v>
                </c:pt>
                <c:pt idx="90">
                  <c:v>7.7711562041627574E-2</c:v>
                </c:pt>
                <c:pt idx="91">
                  <c:v>7.5585481195804147E-2</c:v>
                </c:pt>
                <c:pt idx="92">
                  <c:v>7.3416340675658068E-2</c:v>
                </c:pt>
                <c:pt idx="93">
                  <c:v>7.1204195369530626E-2</c:v>
                </c:pt>
                <c:pt idx="94">
                  <c:v>6.8949055716505767E-2</c:v>
                </c:pt>
                <c:pt idx="95">
                  <c:v>6.6650884945893205E-2</c:v>
                </c:pt>
                <c:pt idx="96">
                  <c:v>6.4309595735750361E-2</c:v>
                </c:pt>
                <c:pt idx="97">
                  <c:v>6.1925046175778549E-2</c:v>
                </c:pt>
                <c:pt idx="98">
                  <c:v>5.9497034887933273E-2</c:v>
                </c:pt>
                <c:pt idx="99">
                  <c:v>5.7025295115433708E-2</c:v>
                </c:pt>
                <c:pt idx="100">
                  <c:v>5.4509487533208188E-2</c:v>
                </c:pt>
                <c:pt idx="101">
                  <c:v>5.1949191453738414E-2</c:v>
                </c:pt>
                <c:pt idx="102">
                  <c:v>4.9343893992027425E-2</c:v>
                </c:pt>
                <c:pt idx="103">
                  <c:v>4.6692976596982676E-2</c:v>
                </c:pt>
                <c:pt idx="104">
                  <c:v>4.3995698130090355E-2</c:v>
                </c:pt>
                <c:pt idx="105">
                  <c:v>4.1251173337247864E-2</c:v>
                </c:pt>
                <c:pt idx="106">
                  <c:v>3.8458345051482115E-2</c:v>
                </c:pt>
                <c:pt idx="107">
                  <c:v>3.5615947671468362E-2</c:v>
                </c:pt>
                <c:pt idx="108">
                  <c:v>3.2722458183060917E-2</c:v>
                </c:pt>
                <c:pt idx="109">
                  <c:v>2.9776028852954588E-2</c:v>
                </c:pt>
                <c:pt idx="110">
                  <c:v>2.6774391983753497E-2</c:v>
                </c:pt>
                <c:pt idx="111">
                  <c:v>2.3714720222463858E-2</c:v>
                </c:pt>
                <c:pt idx="112">
                  <c:v>2.0593412345058442E-2</c:v>
                </c:pt>
                <c:pt idx="113">
                  <c:v>1.7405745495441233E-2</c:v>
                </c:pt>
                <c:pt idx="114">
                  <c:v>1.4145266299592719E-2</c:v>
                </c:pt>
                <c:pt idx="115">
                  <c:v>1.0802606034095061E-2</c:v>
                </c:pt>
                <c:pt idx="116">
                  <c:v>7.3627746843798209E-3</c:v>
                </c:pt>
                <c:pt idx="117">
                  <c:v>3.7969601577534633E-3</c:v>
                </c:pt>
                <c:pt idx="118">
                  <c:v>1.9458636674159753E-3</c:v>
                </c:pt>
              </c:numCache>
            </c:numRef>
          </c:yVal>
          <c:smooth val="1"/>
          <c:extLst>
            <c:ext xmlns:c16="http://schemas.microsoft.com/office/drawing/2014/chart" uri="{C3380CC4-5D6E-409C-BE32-E72D297353CC}">
              <c16:uniqueId val="{00000000-B5F3-4187-B11D-78CA5BF07CD2}"/>
            </c:ext>
          </c:extLst>
        </c:ser>
        <c:dLbls>
          <c:showLegendKey val="0"/>
          <c:showVal val="0"/>
          <c:showCatName val="0"/>
          <c:showSerName val="0"/>
          <c:showPercent val="0"/>
          <c:showBubbleSize val="0"/>
        </c:dLbls>
        <c:axId val="525480399"/>
        <c:axId val="525480815"/>
      </c:scatterChart>
      <c:valAx>
        <c:axId val="525480399"/>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480815"/>
        <c:crosses val="autoZero"/>
        <c:crossBetween val="midCat"/>
      </c:valAx>
      <c:valAx>
        <c:axId val="5254808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480399"/>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 dir="row">_xlchart.v1.0</cx:f>
      </cx:numDim>
    </cx:data>
  </cx:chartData>
  <cx:chart>
    <cx:title pos="t" align="ctr" overlay="0">
      <cx:tx>
        <cx:txData>
          <cx:v>Histogram of Estimates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Histogram of Estimates</a:t>
          </a:r>
        </a:p>
      </cx:txPr>
    </cx:title>
    <cx:plotArea>
      <cx:plotAreaRegion>
        <cx:series layoutId="clusteredColumn" uniqueId="{4765B2F3-2B5C-4F86-B9BE-B9F986C5AD93}">
          <cx:dataId val="0"/>
          <cx:layoutPr>
            <cx:binning intervalClosed="r"/>
          </cx:layoutPr>
        </cx:series>
      </cx:plotAreaRegion>
      <cx:axis id="0">
        <cx:catScaling gapWidth="0"/>
        <cx:tickLabels/>
      </cx:axis>
      <cx:axis id="1">
        <cx:valScaling/>
        <cx:majorGridlines/>
        <cx:tickLabels/>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numDim type="val">
        <cx:f dir="row">_xlchart.v1.1</cx:f>
      </cx:numDim>
    </cx:data>
  </cx:chartData>
  <cx:chart>
    <cx:title pos="t" align="ctr" overlay="0">
      <cx:tx>
        <cx:txData>
          <cx:v>Histogram of Errors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Histogram of Errors</a:t>
          </a:r>
        </a:p>
      </cx:txPr>
    </cx:title>
    <cx:plotArea>
      <cx:plotAreaRegion>
        <cx:series layoutId="clusteredColumn" uniqueId="{0070039B-E74A-4DDF-9554-253664FC8909}">
          <cx:spPr>
            <a:solidFill>
              <a:schemeClr val="bg1">
                <a:lumMod val="50000"/>
              </a:schemeClr>
            </a:solidFill>
          </cx:spPr>
          <cx:dataId val="0"/>
          <cx:layoutPr>
            <cx:binning intervalClosed="r"/>
          </cx:layoutPr>
        </cx:series>
      </cx:plotAreaRegion>
      <cx:axis id="0">
        <cx:catScaling gapWidth="0"/>
        <cx:tickLabels/>
        <cx:numFmt formatCode="0.0" sourceLinked="0"/>
      </cx:axis>
      <cx:axis id="1">
        <cx:valScaling/>
        <cx:majorGridlines/>
        <cx:tickLabels/>
      </cx:axis>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numDim type="val">
        <cx:f dir="row">_xlchart.v1.3</cx:f>
      </cx:numDim>
    </cx:data>
  </cx:chartData>
  <cx:chart>
    <cx:title pos="t" align="ctr" overlay="0">
      <cx:tx>
        <cx:txData>
          <cx:v>Histogram of Estimates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Histogram of Estimates</a:t>
          </a:r>
        </a:p>
      </cx:txPr>
    </cx:title>
    <cx:plotArea>
      <cx:plotAreaRegion>
        <cx:series layoutId="clusteredColumn" uniqueId="{80FA51F7-B550-4F6E-B623-D53AAD32C9AD}">
          <cx:tx>
            <cx:txData>
              <cx:f>_xlchart.v1.2</cx:f>
              <cx:v>101.3</cx:v>
            </cx:txData>
          </cx:tx>
          <cx:dataId val="0"/>
          <cx:layoutPr>
            <cx:binning intervalClosed="r"/>
          </cx:layoutPr>
        </cx:series>
      </cx:plotAreaRegion>
      <cx:axis id="0">
        <cx:catScaling gapWidth="0"/>
        <cx:tickLabels/>
      </cx:axis>
      <cx:axis id="1">
        <cx:valScaling/>
        <cx:majorGridlines/>
        <cx:tickLabels/>
      </cx:axis>
    </cx:plotArea>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numDim type="val">
        <cx:f dir="row">_xlchart.v1.5</cx:f>
      </cx:numDim>
    </cx:data>
  </cx:chartData>
  <cx:chart>
    <cx:title pos="t" align="ctr" overlay="0">
      <cx:tx>
        <cx:txData>
          <cx:v>Histogram of Errors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Histogram of Errors</a:t>
          </a:r>
        </a:p>
      </cx:txPr>
    </cx:title>
    <cx:plotArea>
      <cx:plotAreaRegion>
        <cx:series layoutId="clusteredColumn" uniqueId="{EE285F45-AA7A-4F05-A575-DF1AD40A1B0C}">
          <cx:tx>
            <cx:txData>
              <cx:f>_xlchart.v1.4</cx:f>
              <cx:v>1.3</cx:v>
            </cx:txData>
          </cx:tx>
          <cx:dataId val="0"/>
          <cx:layoutPr>
            <cx:binning intervalClosed="r"/>
          </cx:layoutPr>
        </cx:series>
      </cx:plotAreaRegion>
      <cx:axis id="0">
        <cx:catScaling gapWidth="0"/>
        <cx:tickLabels/>
        <cx:numFmt formatCode="0.0" sourceLinked="0"/>
      </cx:axis>
      <cx:axis id="1">
        <cx:valScaling/>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pin" dx="22" fmlaLink="$D$34" max="1000" page="10" val="601"/>
</file>

<file path=xl/ctrlProps/ctrlProp10.xml><?xml version="1.0" encoding="utf-8"?>
<formControlPr xmlns="http://schemas.microsoft.com/office/spreadsheetml/2009/9/main" objectType="Spin" dx="22" fmlaLink="$I$5" max="10000" min="2" page="10" val="372"/>
</file>

<file path=xl/ctrlProps/ctrlProp11.xml><?xml version="1.0" encoding="utf-8"?>
<formControlPr xmlns="http://schemas.microsoft.com/office/spreadsheetml/2009/9/main" objectType="Spin" dx="22" fmlaLink="$I$4" max="20" min="1" page="10" val="12"/>
</file>

<file path=xl/ctrlProps/ctrlProp12.xml><?xml version="1.0" encoding="utf-8"?>
<formControlPr xmlns="http://schemas.microsoft.com/office/spreadsheetml/2009/9/main" objectType="Spin" dx="22" fmlaLink="$I$5" max="40" min="1" page="10" val="3"/>
</file>

<file path=xl/ctrlProps/ctrlProp13.xml><?xml version="1.0" encoding="utf-8"?>
<formControlPr xmlns="http://schemas.microsoft.com/office/spreadsheetml/2009/9/main" objectType="Spin" dx="22" fmlaLink="$H$4" max="100" min="1" page="10" val="19"/>
</file>

<file path=xl/ctrlProps/ctrlProp14.xml><?xml version="1.0" encoding="utf-8"?>
<formControlPr xmlns="http://schemas.microsoft.com/office/spreadsheetml/2009/9/main" objectType="Spin" dx="22" fmlaLink="$H$5" max="30000" min="1" page="10" val="8"/>
</file>

<file path=xl/ctrlProps/ctrlProp15.xml><?xml version="1.0" encoding="utf-8"?>
<formControlPr xmlns="http://schemas.microsoft.com/office/spreadsheetml/2009/9/main" objectType="Spin" dx="22" fmlaLink="$H$6" max="30000" min="1" page="10" val="100"/>
</file>

<file path=xl/ctrlProps/ctrlProp16.xml><?xml version="1.0" encoding="utf-8"?>
<formControlPr xmlns="http://schemas.microsoft.com/office/spreadsheetml/2009/9/main" objectType="Spin" dx="22" fmlaLink="$D$33" max="100" page="10" val="25"/>
</file>

<file path=xl/ctrlProps/ctrlProp17.xml><?xml version="1.0" encoding="utf-8"?>
<formControlPr xmlns="http://schemas.microsoft.com/office/spreadsheetml/2009/9/main" objectType="Spin" dx="22" fmlaLink="$I$4" max="100" min="1" page="10" val="3"/>
</file>

<file path=xl/ctrlProps/ctrlProp18.xml><?xml version="1.0" encoding="utf-8"?>
<formControlPr xmlns="http://schemas.microsoft.com/office/spreadsheetml/2009/9/main" objectType="Spin" dx="22" fmlaLink="$I$4" max="20" page="10" val="10"/>
</file>

<file path=xl/ctrlProps/ctrlProp19.xml><?xml version="1.0" encoding="utf-8"?>
<formControlPr xmlns="http://schemas.microsoft.com/office/spreadsheetml/2009/9/main" objectType="Spin" dx="22" fmlaLink="$I$4" max="30000" min="1" page="10" val="9"/>
</file>

<file path=xl/ctrlProps/ctrlProp2.xml><?xml version="1.0" encoding="utf-8"?>
<formControlPr xmlns="http://schemas.microsoft.com/office/spreadsheetml/2009/9/main" objectType="Spin" dx="22" fmlaLink="$E$5" max="30000" min="1" page="10" val="43"/>
</file>

<file path=xl/ctrlProps/ctrlProp3.xml><?xml version="1.0" encoding="utf-8"?>
<formControlPr xmlns="http://schemas.microsoft.com/office/spreadsheetml/2009/9/main" objectType="Spin" dx="22" fmlaLink="$G$4" max="50" page="10" val="11"/>
</file>

<file path=xl/ctrlProps/ctrlProp4.xml><?xml version="1.0" encoding="utf-8"?>
<formControlPr xmlns="http://schemas.microsoft.com/office/spreadsheetml/2009/9/main" objectType="Spin" dx="22" fmlaLink="$G$5" max="20" page="10" val="3"/>
</file>

<file path=xl/ctrlProps/ctrlProp5.xml><?xml version="1.0" encoding="utf-8"?>
<formControlPr xmlns="http://schemas.microsoft.com/office/spreadsheetml/2009/9/main" objectType="Spin" dx="22" fmlaLink="$G$4" max="100" min="1" page="10" val="28"/>
</file>

<file path=xl/ctrlProps/ctrlProp6.xml><?xml version="1.0" encoding="utf-8"?>
<formControlPr xmlns="http://schemas.microsoft.com/office/spreadsheetml/2009/9/main" objectType="Spin" dx="22" fmlaLink="$D$33" max="100" page="10" val="35"/>
</file>

<file path=xl/ctrlProps/ctrlProp7.xml><?xml version="1.0" encoding="utf-8"?>
<formControlPr xmlns="http://schemas.microsoft.com/office/spreadsheetml/2009/9/main" objectType="Spin" dx="22" fmlaLink="$H$5" max="40" min="1" page="10" val="7"/>
</file>

<file path=xl/ctrlProps/ctrlProp8.xml><?xml version="1.0" encoding="utf-8"?>
<formControlPr xmlns="http://schemas.microsoft.com/office/spreadsheetml/2009/9/main" objectType="Spin" dx="22" fmlaLink="$D$34" max="1000" min="1" page="10" val="10"/>
</file>

<file path=xl/ctrlProps/ctrlProp9.xml><?xml version="1.0" encoding="utf-8"?>
<formControlPr xmlns="http://schemas.microsoft.com/office/spreadsheetml/2009/9/main" objectType="Spin" dx="22" fmlaLink="$I$4" max="50" min="1" page="10" val="13"/>
</file>

<file path=xl/drawings/_rels/drawing1.xml.rels><?xml version="1.0" encoding="UTF-8" standalone="yes"?>
<Relationships xmlns="http://schemas.openxmlformats.org/package/2006/relationships"><Relationship Id="rId2" Type="http://schemas.microsoft.com/office/2014/relationships/chartEx" Target="../charts/chartEx2.xml"/><Relationship Id="rId1" Type="http://schemas.microsoft.com/office/2014/relationships/chartEx" Target="../charts/chartEx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chart" Target="../charts/chart19.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chart" Target="../charts/chart23.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chart" Target="../charts/chart27.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chart" Target="../charts/chart29.xml"/></Relationships>
</file>

<file path=xl/drawings/_rels/drawing2.xml.rels><?xml version="1.0" encoding="UTF-8" standalone="yes"?>
<Relationships xmlns="http://schemas.openxmlformats.org/package/2006/relationships"><Relationship Id="rId2" Type="http://schemas.microsoft.com/office/2014/relationships/chartEx" Target="../charts/chartEx4.xml"/><Relationship Id="rId1" Type="http://schemas.microsoft.com/office/2014/relationships/chartEx" Target="../charts/chartEx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66676</xdr:colOff>
      <xdr:row>18</xdr:row>
      <xdr:rowOff>28575</xdr:rowOff>
    </xdr:from>
    <xdr:to>
      <xdr:col>3</xdr:col>
      <xdr:colOff>942976</xdr:colOff>
      <xdr:row>24</xdr:row>
      <xdr:rowOff>114301</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254001" y="3463925"/>
              <a:ext cx="2181225" cy="1174751"/>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xdr:col>
      <xdr:colOff>66675</xdr:colOff>
      <xdr:row>25</xdr:row>
      <xdr:rowOff>42862</xdr:rowOff>
    </xdr:from>
    <xdr:to>
      <xdr:col>3</xdr:col>
      <xdr:colOff>942974</xdr:colOff>
      <xdr:row>31</xdr:row>
      <xdr:rowOff>133350</xdr:rowOff>
    </xdr:to>
    <mc:AlternateContent xmlns:mc="http://schemas.openxmlformats.org/markup-compatibility/2006">
      <mc:Choice xmlns:cx1="http://schemas.microsoft.com/office/drawing/2015/9/8/chartex" Requires="cx1">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254000" y="4751387"/>
              <a:ext cx="2187574" cy="1173163"/>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128587</xdr:colOff>
      <xdr:row>8</xdr:row>
      <xdr:rowOff>0</xdr:rowOff>
    </xdr:from>
    <xdr:to>
      <xdr:col>8</xdr:col>
      <xdr:colOff>581025</xdr:colOff>
      <xdr:row>22</xdr:row>
      <xdr:rowOff>76200</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9</xdr:col>
          <xdr:colOff>57150</xdr:colOff>
          <xdr:row>3</xdr:row>
          <xdr:rowOff>12700</xdr:rowOff>
        </xdr:from>
        <xdr:to>
          <xdr:col>9</xdr:col>
          <xdr:colOff>412750</xdr:colOff>
          <xdr:row>3</xdr:row>
          <xdr:rowOff>184150</xdr:rowOff>
        </xdr:to>
        <xdr:sp macro="" textlink="">
          <xdr:nvSpPr>
            <xdr:cNvPr id="8193" name="Spinner 1" hidden="1">
              <a:extLst>
                <a:ext uri="{63B3BB69-23CF-44E3-9099-C40C66FF867C}">
                  <a14:compatExt spid="_x0000_s8193"/>
                </a:ext>
                <a:ext uri="{FF2B5EF4-FFF2-40B4-BE49-F238E27FC236}">
                  <a16:creationId xmlns:a16="http://schemas.microsoft.com/office/drawing/2014/main" id="{00000000-0008-0000-0B00-0000012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4</xdr:row>
          <xdr:rowOff>12700</xdr:rowOff>
        </xdr:from>
        <xdr:to>
          <xdr:col>9</xdr:col>
          <xdr:colOff>412750</xdr:colOff>
          <xdr:row>4</xdr:row>
          <xdr:rowOff>184150</xdr:rowOff>
        </xdr:to>
        <xdr:sp macro="" textlink="">
          <xdr:nvSpPr>
            <xdr:cNvPr id="8194" name="Spinner 2" hidden="1">
              <a:extLst>
                <a:ext uri="{63B3BB69-23CF-44E3-9099-C40C66FF867C}">
                  <a14:compatExt spid="_x0000_s8194"/>
                </a:ext>
                <a:ext uri="{FF2B5EF4-FFF2-40B4-BE49-F238E27FC236}">
                  <a16:creationId xmlns:a16="http://schemas.microsoft.com/office/drawing/2014/main" id="{00000000-0008-0000-0B00-0000022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oneCellAnchor>
    <xdr:from>
      <xdr:col>0</xdr:col>
      <xdr:colOff>257174</xdr:colOff>
      <xdr:row>1</xdr:row>
      <xdr:rowOff>142875</xdr:rowOff>
    </xdr:from>
    <xdr:ext cx="4333875" cy="1188146"/>
    <xdr:sp macro="" textlink="">
      <xdr:nvSpPr>
        <xdr:cNvPr id="5" name="TextBox 4">
          <a:extLst>
            <a:ext uri="{FF2B5EF4-FFF2-40B4-BE49-F238E27FC236}">
              <a16:creationId xmlns:a16="http://schemas.microsoft.com/office/drawing/2014/main" id="{00000000-0008-0000-0B00-000005000000}"/>
            </a:ext>
          </a:extLst>
        </xdr:cNvPr>
        <xdr:cNvSpPr txBox="1"/>
      </xdr:nvSpPr>
      <xdr:spPr>
        <a:xfrm>
          <a:off x="257174" y="504825"/>
          <a:ext cx="4333875" cy="1188146"/>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continuous distribution</a:t>
          </a:r>
          <a:r>
            <a:rPr lang="en-US" sz="1400" baseline="0"/>
            <a:t>. Can be used to model wait times where alpha is the number of events and beta is the average time per event. Example, how many minutes will you wait in check-out line if there are 10 people ahead of you and average check-out time is 1 minute.</a:t>
          </a:r>
          <a:endParaRPr lang="en-US" sz="1400"/>
        </a:p>
      </xdr:txBody>
    </xdr:sp>
    <xdr:clientData/>
  </xdr:oneCellAnchor>
  <xdr:twoCellAnchor>
    <xdr:from>
      <xdr:col>9</xdr:col>
      <xdr:colOff>295275</xdr:colOff>
      <xdr:row>8</xdr:row>
      <xdr:rowOff>19050</xdr:rowOff>
    </xdr:from>
    <xdr:to>
      <xdr:col>17</xdr:col>
      <xdr:colOff>257175</xdr:colOff>
      <xdr:row>22</xdr:row>
      <xdr:rowOff>95250</xdr:rowOff>
    </xdr:to>
    <xdr:graphicFrame macro="">
      <xdr:nvGraphicFramePr>
        <xdr:cNvPr id="7" name="Chart 6">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oneCellAnchor>
    <xdr:from>
      <xdr:col>0</xdr:col>
      <xdr:colOff>504824</xdr:colOff>
      <xdr:row>1</xdr:row>
      <xdr:rowOff>219075</xdr:rowOff>
    </xdr:from>
    <xdr:ext cx="3838575" cy="1407308"/>
    <xdr:sp macro="" textlink="">
      <xdr:nvSpPr>
        <xdr:cNvPr id="4" name="TextBox 3">
          <a:extLst>
            <a:ext uri="{FF2B5EF4-FFF2-40B4-BE49-F238E27FC236}">
              <a16:creationId xmlns:a16="http://schemas.microsoft.com/office/drawing/2014/main" id="{00000000-0008-0000-0C00-000004000000}"/>
            </a:ext>
          </a:extLst>
        </xdr:cNvPr>
        <xdr:cNvSpPr txBox="1"/>
      </xdr:nvSpPr>
      <xdr:spPr>
        <a:xfrm>
          <a:off x="504824" y="581025"/>
          <a:ext cx="3838575" cy="1407308"/>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continuous</a:t>
          </a:r>
          <a:r>
            <a:rPr lang="en-US" sz="1400" baseline="0"/>
            <a:t> distribution bound between 0 and +∞. The natural log of the distribution is normally distributed with given mean and standard deviation. It's the distribution that results from exponentiating a normal distribution with given mean and standard deviation.</a:t>
          </a:r>
          <a:endParaRPr lang="en-US" sz="1400"/>
        </a:p>
      </xdr:txBody>
    </xdr:sp>
    <xdr:clientData/>
  </xdr:oneCellAnchor>
  <xdr:twoCellAnchor>
    <xdr:from>
      <xdr:col>7</xdr:col>
      <xdr:colOff>876493</xdr:colOff>
      <xdr:row>9</xdr:row>
      <xdr:rowOff>133350</xdr:rowOff>
    </xdr:from>
    <xdr:to>
      <xdr:col>15</xdr:col>
      <xdr:colOff>161926</xdr:colOff>
      <xdr:row>26</xdr:row>
      <xdr:rowOff>74083</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455085</xdr:colOff>
      <xdr:row>9</xdr:row>
      <xdr:rowOff>133350</xdr:rowOff>
    </xdr:from>
    <xdr:to>
      <xdr:col>7</xdr:col>
      <xdr:colOff>619125</xdr:colOff>
      <xdr:row>26</xdr:row>
      <xdr:rowOff>74082</xdr:rowOff>
    </xdr:to>
    <xdr:graphicFrame macro="">
      <xdr:nvGraphicFramePr>
        <xdr:cNvPr id="7" name="Chart 6">
          <a:extLst>
            <a:ext uri="{FF2B5EF4-FFF2-40B4-BE49-F238E27FC236}">
              <a16:creationId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338137</xdr:colOff>
      <xdr:row>9</xdr:row>
      <xdr:rowOff>123825</xdr:rowOff>
    </xdr:from>
    <xdr:to>
      <xdr:col>6</xdr:col>
      <xdr:colOff>1390650</xdr:colOff>
      <xdr:row>26</xdr:row>
      <xdr:rowOff>9525</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323849</xdr:colOff>
      <xdr:row>2</xdr:row>
      <xdr:rowOff>38100</xdr:rowOff>
    </xdr:from>
    <xdr:ext cx="3876675" cy="1407308"/>
    <xdr:sp macro="" textlink="">
      <xdr:nvSpPr>
        <xdr:cNvPr id="3" name="TextBox 2">
          <a:extLst>
            <a:ext uri="{FF2B5EF4-FFF2-40B4-BE49-F238E27FC236}">
              <a16:creationId xmlns:a16="http://schemas.microsoft.com/office/drawing/2014/main" id="{00000000-0008-0000-0D00-000003000000}"/>
            </a:ext>
          </a:extLst>
        </xdr:cNvPr>
        <xdr:cNvSpPr txBox="1"/>
      </xdr:nvSpPr>
      <xdr:spPr>
        <a:xfrm>
          <a:off x="323849" y="590550"/>
          <a:ext cx="3876675" cy="1407308"/>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discrete distribution.</a:t>
          </a:r>
          <a:r>
            <a:rPr lang="en-US" sz="1400" baseline="0"/>
            <a:t> Can model number of expected successes in sample </a:t>
          </a:r>
          <a:r>
            <a:rPr lang="en-US" sz="1400" i="1" baseline="0"/>
            <a:t>without replacement </a:t>
          </a:r>
          <a:r>
            <a:rPr lang="en-US" sz="1400" baseline="0"/>
            <a:t>given the number of successes in population. Example: the expected number of black jurors selected when 16 jurors selected at random from 100-person jury pool that has 10 black jurors.</a:t>
          </a:r>
          <a:endParaRPr lang="en-US" sz="1400"/>
        </a:p>
      </xdr:txBody>
    </xdr:sp>
    <xdr:clientData/>
  </xdr:oneCellAnchor>
  <xdr:twoCellAnchor>
    <xdr:from>
      <xdr:col>7</xdr:col>
      <xdr:colOff>47624</xdr:colOff>
      <xdr:row>9</xdr:row>
      <xdr:rowOff>133350</xdr:rowOff>
    </xdr:from>
    <xdr:to>
      <xdr:col>15</xdr:col>
      <xdr:colOff>266699</xdr:colOff>
      <xdr:row>26</xdr:row>
      <xdr:rowOff>9525</xdr:rowOff>
    </xdr:to>
    <xdr:graphicFrame macro="">
      <xdr:nvGraphicFramePr>
        <xdr:cNvPr id="4" name="Chart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xdr:from>
          <xdr:col>8</xdr:col>
          <xdr:colOff>107950</xdr:colOff>
          <xdr:row>3</xdr:row>
          <xdr:rowOff>50800</xdr:rowOff>
        </xdr:from>
        <xdr:to>
          <xdr:col>8</xdr:col>
          <xdr:colOff>323850</xdr:colOff>
          <xdr:row>3</xdr:row>
          <xdr:rowOff>222250</xdr:rowOff>
        </xdr:to>
        <xdr:sp macro="" textlink="">
          <xdr:nvSpPr>
            <xdr:cNvPr id="17409" name="Spinner 1" hidden="1">
              <a:extLst>
                <a:ext uri="{63B3BB69-23CF-44E3-9099-C40C66FF867C}">
                  <a14:compatExt spid="_x0000_s17409"/>
                </a:ext>
                <a:ext uri="{FF2B5EF4-FFF2-40B4-BE49-F238E27FC236}">
                  <a16:creationId xmlns:a16="http://schemas.microsoft.com/office/drawing/2014/main" id="{00000000-0008-0000-0D00-0000014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95250</xdr:colOff>
          <xdr:row>4</xdr:row>
          <xdr:rowOff>38100</xdr:rowOff>
        </xdr:from>
        <xdr:to>
          <xdr:col>8</xdr:col>
          <xdr:colOff>317500</xdr:colOff>
          <xdr:row>4</xdr:row>
          <xdr:rowOff>209550</xdr:rowOff>
        </xdr:to>
        <xdr:sp macro="" textlink="">
          <xdr:nvSpPr>
            <xdr:cNvPr id="17411" name="Spinner 3" hidden="1">
              <a:extLst>
                <a:ext uri="{63B3BB69-23CF-44E3-9099-C40C66FF867C}">
                  <a14:compatExt spid="_x0000_s17411"/>
                </a:ext>
                <a:ext uri="{FF2B5EF4-FFF2-40B4-BE49-F238E27FC236}">
                  <a16:creationId xmlns:a16="http://schemas.microsoft.com/office/drawing/2014/main" id="{00000000-0008-0000-0D00-0000034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88900</xdr:colOff>
          <xdr:row>5</xdr:row>
          <xdr:rowOff>31750</xdr:rowOff>
        </xdr:from>
        <xdr:to>
          <xdr:col>8</xdr:col>
          <xdr:colOff>304800</xdr:colOff>
          <xdr:row>5</xdr:row>
          <xdr:rowOff>203200</xdr:rowOff>
        </xdr:to>
        <xdr:sp macro="" textlink="">
          <xdr:nvSpPr>
            <xdr:cNvPr id="17412" name="Spinner 4" hidden="1">
              <a:extLst>
                <a:ext uri="{63B3BB69-23CF-44E3-9099-C40C66FF867C}">
                  <a14:compatExt spid="_x0000_s17412"/>
                </a:ext>
                <a:ext uri="{FF2B5EF4-FFF2-40B4-BE49-F238E27FC236}">
                  <a16:creationId xmlns:a16="http://schemas.microsoft.com/office/drawing/2014/main" id="{00000000-0008-0000-0D00-0000044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xdr:from>
      <xdr:col>0</xdr:col>
      <xdr:colOff>452437</xdr:colOff>
      <xdr:row>11</xdr:row>
      <xdr:rowOff>19049</xdr:rowOff>
    </xdr:from>
    <xdr:to>
      <xdr:col>8</xdr:col>
      <xdr:colOff>200025</xdr:colOff>
      <xdr:row>25</xdr:row>
      <xdr:rowOff>142874</xdr:rowOff>
    </xdr:to>
    <xdr:graphicFrame macro="">
      <xdr:nvGraphicFramePr>
        <xdr:cNvPr id="2" name="Chart 1">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600075</xdr:colOff>
      <xdr:row>1</xdr:row>
      <xdr:rowOff>161925</xdr:rowOff>
    </xdr:from>
    <xdr:ext cx="2933700" cy="1845633"/>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600075" y="523875"/>
          <a:ext cx="2933700" cy="1845633"/>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discrete distribution</a:t>
          </a:r>
          <a:r>
            <a:rPr lang="en-US" sz="1400" baseline="0"/>
            <a:t>. Models the number of independent trials needed to yield certain number of successes (failures) given the probability of success (failure) on each trial. Example: Number of tries needed to have 3 articles accepted given .25 prob acceptance each try.</a:t>
          </a:r>
          <a:endParaRPr lang="en-US" sz="1400"/>
        </a:p>
      </xdr:txBody>
    </xdr:sp>
    <xdr:clientData/>
  </xdr:oneCellAnchor>
  <xdr:twoCellAnchor>
    <xdr:from>
      <xdr:col>8</xdr:col>
      <xdr:colOff>352425</xdr:colOff>
      <xdr:row>11</xdr:row>
      <xdr:rowOff>28575</xdr:rowOff>
    </xdr:from>
    <xdr:to>
      <xdr:col>16</xdr:col>
      <xdr:colOff>419100</xdr:colOff>
      <xdr:row>25</xdr:row>
      <xdr:rowOff>142875</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xdr:from>
          <xdr:col>9</xdr:col>
          <xdr:colOff>57150</xdr:colOff>
          <xdr:row>4</xdr:row>
          <xdr:rowOff>50800</xdr:rowOff>
        </xdr:from>
        <xdr:to>
          <xdr:col>9</xdr:col>
          <xdr:colOff>285750</xdr:colOff>
          <xdr:row>5</xdr:row>
          <xdr:rowOff>12700</xdr:rowOff>
        </xdr:to>
        <xdr:sp macro="" textlink="">
          <xdr:nvSpPr>
            <xdr:cNvPr id="15361" name="Spinner 1" hidden="1">
              <a:extLst>
                <a:ext uri="{63B3BB69-23CF-44E3-9099-C40C66FF867C}">
                  <a14:compatExt spid="_x0000_s15361"/>
                </a:ext>
                <a:ext uri="{FF2B5EF4-FFF2-40B4-BE49-F238E27FC236}">
                  <a16:creationId xmlns:a16="http://schemas.microsoft.com/office/drawing/2014/main" id="{00000000-0008-0000-0E00-0000013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69850</xdr:colOff>
          <xdr:row>3</xdr:row>
          <xdr:rowOff>19050</xdr:rowOff>
        </xdr:from>
        <xdr:to>
          <xdr:col>9</xdr:col>
          <xdr:colOff>285750</xdr:colOff>
          <xdr:row>3</xdr:row>
          <xdr:rowOff>222250</xdr:rowOff>
        </xdr:to>
        <xdr:sp macro="" textlink="">
          <xdr:nvSpPr>
            <xdr:cNvPr id="15362" name="Spinner 2" hidden="1">
              <a:extLst>
                <a:ext uri="{63B3BB69-23CF-44E3-9099-C40C66FF867C}">
                  <a14:compatExt spid="_x0000_s15362"/>
                </a:ext>
                <a:ext uri="{FF2B5EF4-FFF2-40B4-BE49-F238E27FC236}">
                  <a16:creationId xmlns:a16="http://schemas.microsoft.com/office/drawing/2014/main" id="{00000000-0008-0000-0E00-0000023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0</xdr:col>
      <xdr:colOff>381000</xdr:colOff>
      <xdr:row>15</xdr:row>
      <xdr:rowOff>142874</xdr:rowOff>
    </xdr:from>
    <xdr:to>
      <xdr:col>10</xdr:col>
      <xdr:colOff>285749</xdr:colOff>
      <xdr:row>30</xdr:row>
      <xdr:rowOff>85725</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447674</xdr:colOff>
      <xdr:row>15</xdr:row>
      <xdr:rowOff>133350</xdr:rowOff>
    </xdr:from>
    <xdr:to>
      <xdr:col>18</xdr:col>
      <xdr:colOff>9524</xdr:colOff>
      <xdr:row>30</xdr:row>
      <xdr:rowOff>95250</xdr:rowOff>
    </xdr:to>
    <xdr:graphicFrame macro="">
      <xdr:nvGraphicFramePr>
        <xdr:cNvPr id="3" name="Chart 2">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323850</xdr:colOff>
      <xdr:row>1</xdr:row>
      <xdr:rowOff>219075</xdr:rowOff>
    </xdr:from>
    <xdr:ext cx="2933700" cy="968983"/>
    <xdr:sp macro="" textlink="">
      <xdr:nvSpPr>
        <xdr:cNvPr id="6" name="TextBox 5">
          <a:extLst>
            <a:ext uri="{FF2B5EF4-FFF2-40B4-BE49-F238E27FC236}">
              <a16:creationId xmlns:a16="http://schemas.microsoft.com/office/drawing/2014/main" id="{00000000-0008-0000-0F00-000006000000}"/>
            </a:ext>
          </a:extLst>
        </xdr:cNvPr>
        <xdr:cNvSpPr txBox="1"/>
      </xdr:nvSpPr>
      <xdr:spPr>
        <a:xfrm>
          <a:off x="323850" y="581025"/>
          <a:ext cx="2933700" cy="968983"/>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continuous distribution</a:t>
          </a:r>
          <a:r>
            <a:rPr lang="en-US" sz="1400" baseline="0"/>
            <a:t> with two parameters. It has wide-ranging applications. For Standard Normal Distribution, mean=0 and sd=1.</a:t>
          </a:r>
          <a:endParaRPr lang="en-US" sz="1400"/>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0</xdr:col>
      <xdr:colOff>500062</xdr:colOff>
      <xdr:row>11</xdr:row>
      <xdr:rowOff>123825</xdr:rowOff>
    </xdr:from>
    <xdr:to>
      <xdr:col>8</xdr:col>
      <xdr:colOff>180975</xdr:colOff>
      <xdr:row>26</xdr:row>
      <xdr:rowOff>9525</xdr:rowOff>
    </xdr:to>
    <xdr:graphicFrame macro="">
      <xdr:nvGraphicFramePr>
        <xdr:cNvPr id="2" name="Chart 1">
          <a:extLst>
            <a:ext uri="{FF2B5EF4-FFF2-40B4-BE49-F238E27FC236}">
              <a16:creationId xmlns:a16="http://schemas.microsoft.com/office/drawing/2014/main" id="{00000000-0008-0000-1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9</xdr:col>
          <xdr:colOff>38100</xdr:colOff>
          <xdr:row>3</xdr:row>
          <xdr:rowOff>0</xdr:rowOff>
        </xdr:from>
        <xdr:to>
          <xdr:col>9</xdr:col>
          <xdr:colOff>228600</xdr:colOff>
          <xdr:row>4</xdr:row>
          <xdr:rowOff>0</xdr:rowOff>
        </xdr:to>
        <xdr:sp macro="" textlink="">
          <xdr:nvSpPr>
            <xdr:cNvPr id="2049" name="Spinner 1" hidden="1">
              <a:extLst>
                <a:ext uri="{63B3BB69-23CF-44E3-9099-C40C66FF867C}">
                  <a14:compatExt spid="_x0000_s2049"/>
                </a:ext>
                <a:ext uri="{FF2B5EF4-FFF2-40B4-BE49-F238E27FC236}">
                  <a16:creationId xmlns:a16="http://schemas.microsoft.com/office/drawing/2014/main" id="{00000000-0008-0000-1000-000001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oneCellAnchor>
    <xdr:from>
      <xdr:col>0</xdr:col>
      <xdr:colOff>314325</xdr:colOff>
      <xdr:row>2</xdr:row>
      <xdr:rowOff>66675</xdr:rowOff>
    </xdr:from>
    <xdr:ext cx="3714750" cy="1407308"/>
    <xdr:sp macro="" textlink="">
      <xdr:nvSpPr>
        <xdr:cNvPr id="4" name="TextBox 3">
          <a:extLst>
            <a:ext uri="{FF2B5EF4-FFF2-40B4-BE49-F238E27FC236}">
              <a16:creationId xmlns:a16="http://schemas.microsoft.com/office/drawing/2014/main" id="{00000000-0008-0000-1000-000004000000}"/>
            </a:ext>
          </a:extLst>
        </xdr:cNvPr>
        <xdr:cNvSpPr txBox="1"/>
      </xdr:nvSpPr>
      <xdr:spPr>
        <a:xfrm>
          <a:off x="314325" y="619125"/>
          <a:ext cx="3714750" cy="1407308"/>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discrete distribution</a:t>
          </a:r>
          <a:r>
            <a:rPr lang="en-US" sz="1400" baseline="0"/>
            <a:t>. Used to model the number of times events occur during time period given the average rate of events during time period. Example: number of people to vote in an hour given the average rate of voting per hour. </a:t>
          </a:r>
          <a:endParaRPr lang="en-US" sz="1400"/>
        </a:p>
      </xdr:txBody>
    </xdr:sp>
    <xdr:clientData/>
  </xdr:oneCellAnchor>
  <xdr:twoCellAnchor>
    <xdr:from>
      <xdr:col>8</xdr:col>
      <xdr:colOff>400050</xdr:colOff>
      <xdr:row>11</xdr:row>
      <xdr:rowOff>114300</xdr:rowOff>
    </xdr:from>
    <xdr:to>
      <xdr:col>15</xdr:col>
      <xdr:colOff>581025</xdr:colOff>
      <xdr:row>26</xdr:row>
      <xdr:rowOff>0</xdr:rowOff>
    </xdr:to>
    <xdr:graphicFrame macro="">
      <xdr:nvGraphicFramePr>
        <xdr:cNvPr id="5" name="Chart 4">
          <a:extLst>
            <a:ext uri="{FF2B5EF4-FFF2-40B4-BE49-F238E27FC236}">
              <a16:creationId xmlns:a16="http://schemas.microsoft.com/office/drawing/2014/main" id="{00000000-0008-0000-1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12700</xdr:colOff>
          <xdr:row>3</xdr:row>
          <xdr:rowOff>12700</xdr:rowOff>
        </xdr:from>
        <xdr:to>
          <xdr:col>9</xdr:col>
          <xdr:colOff>241300</xdr:colOff>
          <xdr:row>4</xdr:row>
          <xdr:rowOff>0</xdr:rowOff>
        </xdr:to>
        <xdr:sp macro="" textlink="">
          <xdr:nvSpPr>
            <xdr:cNvPr id="13313" name="Spinner 1" hidden="1">
              <a:extLst>
                <a:ext uri="{63B3BB69-23CF-44E3-9099-C40C66FF867C}">
                  <a14:compatExt spid="_x0000_s13313"/>
                </a:ext>
                <a:ext uri="{FF2B5EF4-FFF2-40B4-BE49-F238E27FC236}">
                  <a16:creationId xmlns:a16="http://schemas.microsoft.com/office/drawing/2014/main" id="{00000000-0008-0000-1100-000001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0</xdr:col>
      <xdr:colOff>415924</xdr:colOff>
      <xdr:row>15</xdr:row>
      <xdr:rowOff>104776</xdr:rowOff>
    </xdr:from>
    <xdr:to>
      <xdr:col>7</xdr:col>
      <xdr:colOff>561974</xdr:colOff>
      <xdr:row>32</xdr:row>
      <xdr:rowOff>95250</xdr:rowOff>
    </xdr:to>
    <xdr:graphicFrame macro="">
      <xdr:nvGraphicFramePr>
        <xdr:cNvPr id="2" name="Chart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92075</xdr:colOff>
      <xdr:row>15</xdr:row>
      <xdr:rowOff>124884</xdr:rowOff>
    </xdr:from>
    <xdr:to>
      <xdr:col>16</xdr:col>
      <xdr:colOff>123825</xdr:colOff>
      <xdr:row>32</xdr:row>
      <xdr:rowOff>76200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228600</xdr:colOff>
      <xdr:row>1</xdr:row>
      <xdr:rowOff>238125</xdr:rowOff>
    </xdr:from>
    <xdr:ext cx="2933700" cy="749821"/>
    <xdr:sp macro="" textlink="">
      <xdr:nvSpPr>
        <xdr:cNvPr id="6" name="TextBox 5">
          <a:extLst>
            <a:ext uri="{FF2B5EF4-FFF2-40B4-BE49-F238E27FC236}">
              <a16:creationId xmlns:a16="http://schemas.microsoft.com/office/drawing/2014/main" id="{00000000-0008-0000-1100-000006000000}"/>
            </a:ext>
          </a:extLst>
        </xdr:cNvPr>
        <xdr:cNvSpPr txBox="1"/>
      </xdr:nvSpPr>
      <xdr:spPr>
        <a:xfrm>
          <a:off x="838200" y="600075"/>
          <a:ext cx="2933700" cy="749821"/>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continuous distribution</a:t>
          </a:r>
          <a:r>
            <a:rPr lang="en-US" sz="1400" baseline="0"/>
            <a:t> with one parameters. It is used to make inferences about sample means.</a:t>
          </a:r>
          <a:endParaRPr lang="en-US" sz="1400"/>
        </a:p>
      </xdr:txBody>
    </xdr:sp>
    <xdr:clientData/>
  </xdr:oneCellAnchor>
</xdr:wsDr>
</file>

<file path=xl/drawings/drawing17.xml><?xml version="1.0" encoding="utf-8"?>
<xdr:wsDr xmlns:xdr="http://schemas.openxmlformats.org/drawingml/2006/spreadsheetDrawing" xmlns:a="http://schemas.openxmlformats.org/drawingml/2006/main">
  <xdr:twoCellAnchor>
    <xdr:from>
      <xdr:col>0</xdr:col>
      <xdr:colOff>347661</xdr:colOff>
      <xdr:row>11</xdr:row>
      <xdr:rowOff>190499</xdr:rowOff>
    </xdr:from>
    <xdr:to>
      <xdr:col>8</xdr:col>
      <xdr:colOff>457199</xdr:colOff>
      <xdr:row>29</xdr:row>
      <xdr:rowOff>142874</xdr:rowOff>
    </xdr:to>
    <xdr:graphicFrame macro="">
      <xdr:nvGraphicFramePr>
        <xdr:cNvPr id="2" name="Chart 1">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419099</xdr:colOff>
      <xdr:row>2</xdr:row>
      <xdr:rowOff>76200</xdr:rowOff>
    </xdr:from>
    <xdr:ext cx="4752975" cy="1200150"/>
    <xdr:sp macro="" textlink="">
      <xdr:nvSpPr>
        <xdr:cNvPr id="3" name="TextBox 2">
          <a:extLst>
            <a:ext uri="{FF2B5EF4-FFF2-40B4-BE49-F238E27FC236}">
              <a16:creationId xmlns:a16="http://schemas.microsoft.com/office/drawing/2014/main" id="{00000000-0008-0000-1200-000003000000}"/>
            </a:ext>
          </a:extLst>
        </xdr:cNvPr>
        <xdr:cNvSpPr txBox="1"/>
      </xdr:nvSpPr>
      <xdr:spPr>
        <a:xfrm>
          <a:off x="419099" y="628650"/>
          <a:ext cx="4752975" cy="1200150"/>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continuous</a:t>
          </a:r>
          <a:r>
            <a:rPr lang="en-US" sz="1400" baseline="0"/>
            <a:t> </a:t>
          </a:r>
          <a:r>
            <a:rPr lang="en-US" sz="1400"/>
            <a:t>distribution</a:t>
          </a:r>
          <a:r>
            <a:rPr lang="en-US" sz="1400" baseline="0"/>
            <a:t> with two parameters. Model of time to failure (generally to event occurring). Beta is typical time to failure (scale parameter). Alpha (&gt;1) indicates whether chance of failure increases over time, is constant (=1), or decreases over time (&lt;1).</a:t>
          </a:r>
          <a:endParaRPr lang="en-US" sz="1400"/>
        </a:p>
      </xdr:txBody>
    </xdr:sp>
    <xdr:clientData/>
  </xdr:oneCellAnchor>
  <xdr:twoCellAnchor>
    <xdr:from>
      <xdr:col>9</xdr:col>
      <xdr:colOff>142875</xdr:colOff>
      <xdr:row>12</xdr:row>
      <xdr:rowOff>19050</xdr:rowOff>
    </xdr:from>
    <xdr:to>
      <xdr:col>16</xdr:col>
      <xdr:colOff>514350</xdr:colOff>
      <xdr:row>29</xdr:row>
      <xdr:rowOff>152400</xdr:rowOff>
    </xdr:to>
    <xdr:graphicFrame macro="">
      <xdr:nvGraphicFramePr>
        <xdr:cNvPr id="4" name="Chart 3">
          <a:extLst>
            <a:ext uri="{FF2B5EF4-FFF2-40B4-BE49-F238E27FC236}">
              <a16:creationId xmlns:a16="http://schemas.microsoft.com/office/drawing/2014/main" id="{00000000-0008-0000-1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66676</xdr:colOff>
      <xdr:row>20</xdr:row>
      <xdr:rowOff>28575</xdr:rowOff>
    </xdr:from>
    <xdr:to>
      <xdr:col>3</xdr:col>
      <xdr:colOff>942976</xdr:colOff>
      <xdr:row>26</xdr:row>
      <xdr:rowOff>114301</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254001" y="3825875"/>
              <a:ext cx="2181225" cy="1174751"/>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xdr:col>
      <xdr:colOff>66675</xdr:colOff>
      <xdr:row>27</xdr:row>
      <xdr:rowOff>42862</xdr:rowOff>
    </xdr:from>
    <xdr:to>
      <xdr:col>3</xdr:col>
      <xdr:colOff>942974</xdr:colOff>
      <xdr:row>33</xdr:row>
      <xdr:rowOff>133350</xdr:rowOff>
    </xdr:to>
    <mc:AlternateContent xmlns:mc="http://schemas.openxmlformats.org/markup-compatibility/2006">
      <mc:Choice xmlns:cx1="http://schemas.microsoft.com/office/drawing/2015/9/8/chartex" Requires="cx1">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254000" y="5113337"/>
              <a:ext cx="2187574" cy="1173163"/>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1</xdr:col>
      <xdr:colOff>371474</xdr:colOff>
      <xdr:row>7</xdr:row>
      <xdr:rowOff>66676</xdr:rowOff>
    </xdr:from>
    <xdr:to>
      <xdr:col>6</xdr:col>
      <xdr:colOff>1028699</xdr:colOff>
      <xdr:row>22</xdr:row>
      <xdr:rowOff>133350</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1152524</xdr:colOff>
      <xdr:row>7</xdr:row>
      <xdr:rowOff>76200</xdr:rowOff>
    </xdr:from>
    <xdr:to>
      <xdr:col>12</xdr:col>
      <xdr:colOff>123825</xdr:colOff>
      <xdr:row>22</xdr:row>
      <xdr:rowOff>142875</xdr:rowOff>
    </xdr:to>
    <xdr:graphicFrame macro="">
      <xdr:nvGraphicFramePr>
        <xdr:cNvPr id="3" name="Chart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xdr:from>
          <xdr:col>5</xdr:col>
          <xdr:colOff>31750</xdr:colOff>
          <xdr:row>3</xdr:row>
          <xdr:rowOff>19050</xdr:rowOff>
        </xdr:from>
        <xdr:to>
          <xdr:col>5</xdr:col>
          <xdr:colOff>247650</xdr:colOff>
          <xdr:row>4</xdr:row>
          <xdr:rowOff>19050</xdr:rowOff>
        </xdr:to>
        <xdr:sp macro="" textlink="">
          <xdr:nvSpPr>
            <xdr:cNvPr id="3073" name="Spinner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50800</xdr:colOff>
          <xdr:row>4</xdr:row>
          <xdr:rowOff>50800</xdr:rowOff>
        </xdr:from>
        <xdr:to>
          <xdr:col>5</xdr:col>
          <xdr:colOff>247650</xdr:colOff>
          <xdr:row>5</xdr:row>
          <xdr:rowOff>19050</xdr:rowOff>
        </xdr:to>
        <xdr:sp macro="" textlink="">
          <xdr:nvSpPr>
            <xdr:cNvPr id="3074" name="Spinner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oneCellAnchor>
    <xdr:from>
      <xdr:col>8</xdr:col>
      <xdr:colOff>114301</xdr:colOff>
      <xdr:row>1</xdr:row>
      <xdr:rowOff>85725</xdr:rowOff>
    </xdr:from>
    <xdr:ext cx="2724150" cy="819150"/>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5915026" y="447675"/>
          <a:ext cx="2724150" cy="819150"/>
        </a:xfrm>
        <a:prstGeom prst="rect">
          <a:avLst/>
        </a:prstGeom>
        <a:solidFill>
          <a:schemeClr val="accent4">
            <a:lumMod val="40000"/>
            <a:lumOff val="60000"/>
          </a:schemeClr>
        </a:solidFill>
        <a:ln>
          <a:solidFill>
            <a:schemeClr val="tx1">
              <a:lumMod val="75000"/>
              <a:lumOff val="25000"/>
            </a:schemeClr>
          </a:solidFill>
        </a:ln>
        <a:effectLst>
          <a:outerShdw blurRad="381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t>Instructions:</a:t>
          </a:r>
          <a:r>
            <a:rPr lang="en-US" sz="1400" b="1" baseline="0"/>
            <a:t> </a:t>
          </a:r>
          <a:r>
            <a:rPr lang="en-US" sz="1400" baseline="0"/>
            <a:t>Use form controls to update worksheet inputs. PDF and CDF graphs update automatically. </a:t>
          </a:r>
          <a:endParaRPr lang="en-US" sz="14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xdr:col>
      <xdr:colOff>257175</xdr:colOff>
      <xdr:row>7</xdr:row>
      <xdr:rowOff>133350</xdr:rowOff>
    </xdr:from>
    <xdr:to>
      <xdr:col>6</xdr:col>
      <xdr:colOff>1076325</xdr:colOff>
      <xdr:row>22</xdr:row>
      <xdr:rowOff>133350</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1228723</xdr:colOff>
      <xdr:row>7</xdr:row>
      <xdr:rowOff>133348</xdr:rowOff>
    </xdr:from>
    <xdr:to>
      <xdr:col>12</xdr:col>
      <xdr:colOff>352424</xdr:colOff>
      <xdr:row>22</xdr:row>
      <xdr:rowOff>114299</xdr:rowOff>
    </xdr:to>
    <xdr:graphicFrame macro="">
      <xdr:nvGraphicFramePr>
        <xdr:cNvPr id="3" name="Chart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8</xdr:col>
      <xdr:colOff>104774</xdr:colOff>
      <xdr:row>0</xdr:row>
      <xdr:rowOff>180975</xdr:rowOff>
    </xdr:from>
    <xdr:ext cx="3000375" cy="771525"/>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5657849" y="180975"/>
          <a:ext cx="3000375" cy="771525"/>
        </a:xfrm>
        <a:prstGeom prst="rect">
          <a:avLst/>
        </a:prstGeom>
        <a:solidFill>
          <a:schemeClr val="accent4">
            <a:lumMod val="40000"/>
            <a:lumOff val="60000"/>
          </a:schemeClr>
        </a:solidFill>
        <a:ln>
          <a:solidFill>
            <a:schemeClr val="tx1">
              <a:lumMod val="75000"/>
              <a:lumOff val="25000"/>
            </a:schemeClr>
          </a:solidFill>
        </a:ln>
        <a:effectLst>
          <a:outerShdw blurRad="381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b="1"/>
            <a:t>Instructions:</a:t>
          </a:r>
          <a:r>
            <a:rPr lang="en-US" sz="1400" b="1" baseline="0"/>
            <a:t> </a:t>
          </a:r>
          <a:r>
            <a:rPr lang="en-US" sz="1400" baseline="0"/>
            <a:t>Input population mean, SD, and sample size. PDF and CDF graphs update automatically. </a:t>
          </a:r>
          <a:endParaRPr lang="en-US" sz="14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1</xdr:col>
      <xdr:colOff>385761</xdr:colOff>
      <xdr:row>9</xdr:row>
      <xdr:rowOff>9524</xdr:rowOff>
    </xdr:from>
    <xdr:to>
      <xdr:col>7</xdr:col>
      <xdr:colOff>800099</xdr:colOff>
      <xdr:row>26</xdr:row>
      <xdr:rowOff>152399</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7</xdr:col>
          <xdr:colOff>76200</xdr:colOff>
          <xdr:row>3</xdr:row>
          <xdr:rowOff>12700</xdr:rowOff>
        </xdr:from>
        <xdr:to>
          <xdr:col>7</xdr:col>
          <xdr:colOff>342900</xdr:colOff>
          <xdr:row>3</xdr:row>
          <xdr:rowOff>171450</xdr:rowOff>
        </xdr:to>
        <xdr:sp macro="" textlink="">
          <xdr:nvSpPr>
            <xdr:cNvPr id="4097" name="Spinner 1" hidden="1">
              <a:extLst>
                <a:ext uri="{63B3BB69-23CF-44E3-9099-C40C66FF867C}">
                  <a14:compatExt spid="_x0000_s4097"/>
                </a:ext>
                <a:ext uri="{FF2B5EF4-FFF2-40B4-BE49-F238E27FC236}">
                  <a16:creationId xmlns:a16="http://schemas.microsoft.com/office/drawing/2014/main" id="{00000000-0008-0000-0600-0000011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95250</xdr:colOff>
          <xdr:row>4</xdr:row>
          <xdr:rowOff>19050</xdr:rowOff>
        </xdr:from>
        <xdr:to>
          <xdr:col>7</xdr:col>
          <xdr:colOff>336550</xdr:colOff>
          <xdr:row>4</xdr:row>
          <xdr:rowOff>184150</xdr:rowOff>
        </xdr:to>
        <xdr:sp macro="" textlink="">
          <xdr:nvSpPr>
            <xdr:cNvPr id="4098" name="Spinner 2" hidden="1">
              <a:extLst>
                <a:ext uri="{63B3BB69-23CF-44E3-9099-C40C66FF867C}">
                  <a14:compatExt spid="_x0000_s4098"/>
                </a:ext>
                <a:ext uri="{FF2B5EF4-FFF2-40B4-BE49-F238E27FC236}">
                  <a16:creationId xmlns:a16="http://schemas.microsoft.com/office/drawing/2014/main" id="{00000000-0008-0000-0600-0000021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oneCellAnchor>
    <xdr:from>
      <xdr:col>0</xdr:col>
      <xdr:colOff>152400</xdr:colOff>
      <xdr:row>1</xdr:row>
      <xdr:rowOff>190499</xdr:rowOff>
    </xdr:from>
    <xdr:ext cx="3209925" cy="1407308"/>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152400" y="552449"/>
          <a:ext cx="3209925" cy="1407308"/>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continuous distribution</a:t>
          </a:r>
          <a:r>
            <a:rPr lang="en-US" sz="1400" baseline="0"/>
            <a:t> bound between 0 and 1</a:t>
          </a:r>
          <a:r>
            <a:rPr lang="en-US" sz="1400"/>
            <a:t>.</a:t>
          </a:r>
          <a:r>
            <a:rPr lang="en-US" sz="1400" baseline="0"/>
            <a:t> It m</a:t>
          </a:r>
          <a:r>
            <a:rPr lang="en-US" sz="1400"/>
            <a:t>odels the probability</a:t>
          </a:r>
          <a:r>
            <a:rPr lang="en-US" sz="1400" baseline="0"/>
            <a:t> of success given observed numbers of successes (alpha) and failures (beta). Example: model of success rate given observed wins and losses.</a:t>
          </a:r>
          <a:endParaRPr lang="en-US" sz="1400"/>
        </a:p>
      </xdr:txBody>
    </xdr:sp>
    <xdr:clientData/>
  </xdr:oneCellAnchor>
  <xdr:twoCellAnchor>
    <xdr:from>
      <xdr:col>8</xdr:col>
      <xdr:colOff>38099</xdr:colOff>
      <xdr:row>9</xdr:row>
      <xdr:rowOff>9525</xdr:rowOff>
    </xdr:from>
    <xdr:to>
      <xdr:col>16</xdr:col>
      <xdr:colOff>809624</xdr:colOff>
      <xdr:row>26</xdr:row>
      <xdr:rowOff>142875</xdr:rowOff>
    </xdr:to>
    <xdr:graphicFrame macro="">
      <xdr:nvGraphicFramePr>
        <xdr:cNvPr id="7" name="Chart 6">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oneCellAnchor>
    <xdr:from>
      <xdr:col>1</xdr:col>
      <xdr:colOff>57149</xdr:colOff>
      <xdr:row>1</xdr:row>
      <xdr:rowOff>190499</xdr:rowOff>
    </xdr:from>
    <xdr:ext cx="2695575" cy="1407308"/>
    <xdr:sp macro="" textlink="">
      <xdr:nvSpPr>
        <xdr:cNvPr id="5" name="TextBox 4">
          <a:extLst>
            <a:ext uri="{FF2B5EF4-FFF2-40B4-BE49-F238E27FC236}">
              <a16:creationId xmlns:a16="http://schemas.microsoft.com/office/drawing/2014/main" id="{00000000-0008-0000-0700-000005000000}"/>
            </a:ext>
          </a:extLst>
        </xdr:cNvPr>
        <xdr:cNvSpPr txBox="1"/>
      </xdr:nvSpPr>
      <xdr:spPr>
        <a:xfrm>
          <a:off x="342899" y="552449"/>
          <a:ext cx="2695575" cy="1407308"/>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discrete distribution. It models the numbers</a:t>
          </a:r>
          <a:r>
            <a:rPr lang="en-US" sz="1400" baseline="0"/>
            <a:t> of successes given probability of success and number of attempts (n_trials). Example: number of goals scored in n tries with p success rate.</a:t>
          </a:r>
          <a:endParaRPr lang="en-US" sz="1400"/>
        </a:p>
      </xdr:txBody>
    </xdr:sp>
    <xdr:clientData/>
  </xdr:oneCellAnchor>
  <xdr:twoCellAnchor>
    <xdr:from>
      <xdr:col>0</xdr:col>
      <xdr:colOff>147637</xdr:colOff>
      <xdr:row>10</xdr:row>
      <xdr:rowOff>28575</xdr:rowOff>
    </xdr:from>
    <xdr:to>
      <xdr:col>7</xdr:col>
      <xdr:colOff>123825</xdr:colOff>
      <xdr:row>25</xdr:row>
      <xdr:rowOff>161925</xdr:rowOff>
    </xdr:to>
    <xdr:graphicFrame macro="">
      <xdr:nvGraphicFramePr>
        <xdr:cNvPr id="3" name="Chart 2">
          <a:extLst>
            <a:ext uri="{FF2B5EF4-FFF2-40B4-BE49-F238E27FC236}">
              <a16:creationId xmlns:a16="http://schemas.microsoft.com/office/drawing/2014/main" id="{00000000-0008-0000-07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228601</xdr:colOff>
      <xdr:row>10</xdr:row>
      <xdr:rowOff>47624</xdr:rowOff>
    </xdr:from>
    <xdr:to>
      <xdr:col>14</xdr:col>
      <xdr:colOff>781051</xdr:colOff>
      <xdr:row>25</xdr:row>
      <xdr:rowOff>190499</xdr:rowOff>
    </xdr:to>
    <xdr:graphicFrame macro="">
      <xdr:nvGraphicFramePr>
        <xdr:cNvPr id="4" name="Chart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xdr:from>
          <xdr:col>7</xdr:col>
          <xdr:colOff>107950</xdr:colOff>
          <xdr:row>3</xdr:row>
          <xdr:rowOff>31750</xdr:rowOff>
        </xdr:from>
        <xdr:to>
          <xdr:col>7</xdr:col>
          <xdr:colOff>304800</xdr:colOff>
          <xdr:row>3</xdr:row>
          <xdr:rowOff>222250</xdr:rowOff>
        </xdr:to>
        <xdr:sp macro="" textlink="">
          <xdr:nvSpPr>
            <xdr:cNvPr id="7169" name="Spinner 1" hidden="1">
              <a:extLst>
                <a:ext uri="{63B3BB69-23CF-44E3-9099-C40C66FF867C}">
                  <a14:compatExt spid="_x0000_s7169"/>
                </a:ext>
                <a:ext uri="{FF2B5EF4-FFF2-40B4-BE49-F238E27FC236}">
                  <a16:creationId xmlns:a16="http://schemas.microsoft.com/office/drawing/2014/main" id="{00000000-0008-0000-0700-000001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88900</xdr:colOff>
          <xdr:row>4</xdr:row>
          <xdr:rowOff>31750</xdr:rowOff>
        </xdr:from>
        <xdr:to>
          <xdr:col>7</xdr:col>
          <xdr:colOff>298450</xdr:colOff>
          <xdr:row>4</xdr:row>
          <xdr:rowOff>222250</xdr:rowOff>
        </xdr:to>
        <xdr:sp macro="" textlink="">
          <xdr:nvSpPr>
            <xdr:cNvPr id="7170" name="Spinner 2" hidden="1">
              <a:extLst>
                <a:ext uri="{63B3BB69-23CF-44E3-9099-C40C66FF867C}">
                  <a14:compatExt spid="_x0000_s7170"/>
                </a:ext>
                <a:ext uri="{FF2B5EF4-FFF2-40B4-BE49-F238E27FC236}">
                  <a16:creationId xmlns:a16="http://schemas.microsoft.com/office/drawing/2014/main" id="{00000000-0008-0000-0700-000002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57150</xdr:colOff>
          <xdr:row>4</xdr:row>
          <xdr:rowOff>0</xdr:rowOff>
        </xdr:from>
        <xdr:to>
          <xdr:col>8</xdr:col>
          <xdr:colOff>298450</xdr:colOff>
          <xdr:row>5</xdr:row>
          <xdr:rowOff>0</xdr:rowOff>
        </xdr:to>
        <xdr:sp macro="" textlink="">
          <xdr:nvSpPr>
            <xdr:cNvPr id="5121" name="Spinner 1" hidden="1">
              <a:extLst>
                <a:ext uri="{63B3BB69-23CF-44E3-9099-C40C66FF867C}">
                  <a14:compatExt spid="_x0000_s5121"/>
                </a:ext>
                <a:ext uri="{FF2B5EF4-FFF2-40B4-BE49-F238E27FC236}">
                  <a16:creationId xmlns:a16="http://schemas.microsoft.com/office/drawing/2014/main" id="{00000000-0008-0000-0800-0000011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oneCellAnchor>
    <xdr:from>
      <xdr:col>0</xdr:col>
      <xdr:colOff>190500</xdr:colOff>
      <xdr:row>2</xdr:row>
      <xdr:rowOff>66674</xdr:rowOff>
    </xdr:from>
    <xdr:ext cx="2847975" cy="968983"/>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190500" y="619124"/>
          <a:ext cx="2847975" cy="968983"/>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continuous</a:t>
          </a:r>
          <a:r>
            <a:rPr lang="en-US" sz="1400" baseline="0"/>
            <a:t> distribution with one parameter, degrees of freedom (DF). It is u</a:t>
          </a:r>
          <a:r>
            <a:rPr lang="en-US" sz="1400"/>
            <a:t>sed</a:t>
          </a:r>
          <a:r>
            <a:rPr lang="en-US" sz="1400" baseline="0"/>
            <a:t> to evaluate Chi-Square test statistics.</a:t>
          </a:r>
          <a:endParaRPr lang="en-US" sz="1400"/>
        </a:p>
      </xdr:txBody>
    </xdr:sp>
    <xdr:clientData/>
  </xdr:oneCellAnchor>
  <xdr:twoCellAnchor>
    <xdr:from>
      <xdr:col>0</xdr:col>
      <xdr:colOff>304801</xdr:colOff>
      <xdr:row>13</xdr:row>
      <xdr:rowOff>52386</xdr:rowOff>
    </xdr:from>
    <xdr:to>
      <xdr:col>8</xdr:col>
      <xdr:colOff>123825</xdr:colOff>
      <xdr:row>28</xdr:row>
      <xdr:rowOff>161924</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266700</xdr:colOff>
      <xdr:row>13</xdr:row>
      <xdr:rowOff>42861</xdr:rowOff>
    </xdr:from>
    <xdr:to>
      <xdr:col>16</xdr:col>
      <xdr:colOff>628650</xdr:colOff>
      <xdr:row>28</xdr:row>
      <xdr:rowOff>123825</xdr:rowOff>
    </xdr:to>
    <xdr:graphicFrame macro="">
      <xdr:nvGraphicFramePr>
        <xdr:cNvPr id="6" name="Chart 5">
          <a:extLst>
            <a:ext uri="{FF2B5EF4-FFF2-40B4-BE49-F238E27FC236}">
              <a16:creationId xmlns:a16="http://schemas.microsoft.com/office/drawing/2014/main" id="{00000000-0008-0000-08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261937</xdr:colOff>
      <xdr:row>11</xdr:row>
      <xdr:rowOff>0</xdr:rowOff>
    </xdr:from>
    <xdr:to>
      <xdr:col>8</xdr:col>
      <xdr:colOff>385762</xdr:colOff>
      <xdr:row>25</xdr:row>
      <xdr:rowOff>76200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19049</xdr:colOff>
      <xdr:row>2</xdr:row>
      <xdr:rowOff>95251</xdr:rowOff>
    </xdr:from>
    <xdr:ext cx="3838575" cy="1447800"/>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628649" y="647701"/>
          <a:ext cx="3838575" cy="1447800"/>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continuous distribution. Used to model the length</a:t>
          </a:r>
          <a:r>
            <a:rPr lang="en-US" sz="1400" baseline="0"/>
            <a:t> of time until an event occurs given the event's rate per time period (lambda) of occurence in each time period. Example: Model of number of days until workplace accident given the historic rate of .10 workplace accidents per day.</a:t>
          </a:r>
          <a:endParaRPr lang="en-US" sz="1400"/>
        </a:p>
      </xdr:txBody>
    </xdr:sp>
    <xdr:clientData/>
  </xdr:oneCellAnchor>
  <xdr:twoCellAnchor>
    <xdr:from>
      <xdr:col>8</xdr:col>
      <xdr:colOff>495300</xdr:colOff>
      <xdr:row>11</xdr:row>
      <xdr:rowOff>9525</xdr:rowOff>
    </xdr:from>
    <xdr:to>
      <xdr:col>15</xdr:col>
      <xdr:colOff>495300</xdr:colOff>
      <xdr:row>25</xdr:row>
      <xdr:rowOff>85725</xdr:rowOff>
    </xdr:to>
    <xdr:graphicFrame macro="">
      <xdr:nvGraphicFramePr>
        <xdr:cNvPr id="4" name="Chart 3">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xdr:from>
          <xdr:col>9</xdr:col>
          <xdr:colOff>69850</xdr:colOff>
          <xdr:row>3</xdr:row>
          <xdr:rowOff>12700</xdr:rowOff>
        </xdr:from>
        <xdr:to>
          <xdr:col>9</xdr:col>
          <xdr:colOff>317500</xdr:colOff>
          <xdr:row>3</xdr:row>
          <xdr:rowOff>209550</xdr:rowOff>
        </xdr:to>
        <xdr:sp macro="" textlink="">
          <xdr:nvSpPr>
            <xdr:cNvPr id="11265" name="Spinner 1" hidden="1">
              <a:extLst>
                <a:ext uri="{63B3BB69-23CF-44E3-9099-C40C66FF867C}">
                  <a14:compatExt spid="_x0000_s11265"/>
                </a:ext>
                <a:ext uri="{FF2B5EF4-FFF2-40B4-BE49-F238E27FC236}">
                  <a16:creationId xmlns:a16="http://schemas.microsoft.com/office/drawing/2014/main" id="{00000000-0008-0000-0900-0000012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oneCellAnchor>
    <xdr:from>
      <xdr:col>1</xdr:col>
      <xdr:colOff>2</xdr:colOff>
      <xdr:row>1</xdr:row>
      <xdr:rowOff>173181</xdr:rowOff>
    </xdr:from>
    <xdr:ext cx="2381248" cy="749821"/>
    <xdr:sp macro="" textlink="">
      <xdr:nvSpPr>
        <xdr:cNvPr id="4" name="TextBox 3">
          <a:extLst>
            <a:ext uri="{FF2B5EF4-FFF2-40B4-BE49-F238E27FC236}">
              <a16:creationId xmlns:a16="http://schemas.microsoft.com/office/drawing/2014/main" id="{00000000-0008-0000-0A00-000004000000}"/>
            </a:ext>
          </a:extLst>
        </xdr:cNvPr>
        <xdr:cNvSpPr txBox="1"/>
      </xdr:nvSpPr>
      <xdr:spPr>
        <a:xfrm>
          <a:off x="606138" y="536863"/>
          <a:ext cx="2381248" cy="749821"/>
        </a:xfrm>
        <a:prstGeom prst="rect">
          <a:avLst/>
        </a:prstGeom>
        <a:solidFill>
          <a:schemeClr val="bg1">
            <a:lumMod val="95000"/>
          </a:schemeClr>
        </a:solidFill>
        <a:ln>
          <a:solidFill>
            <a:schemeClr val="bg1">
              <a:lumMod val="8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400"/>
            <a:t>A continuous distribution with two parameters. It is used</a:t>
          </a:r>
          <a:r>
            <a:rPr lang="en-US" sz="1400" baseline="0"/>
            <a:t> to evaluate F test statistics.</a:t>
          </a:r>
          <a:endParaRPr lang="en-US" sz="1400"/>
        </a:p>
      </xdr:txBody>
    </xdr:sp>
    <xdr:clientData/>
  </xdr:oneCellAnchor>
  <mc:AlternateContent xmlns:mc="http://schemas.openxmlformats.org/markup-compatibility/2006">
    <mc:Choice xmlns:a14="http://schemas.microsoft.com/office/drawing/2010/main" Requires="a14">
      <xdr:twoCellAnchor>
        <xdr:from>
          <xdr:col>9</xdr:col>
          <xdr:colOff>50800</xdr:colOff>
          <xdr:row>3</xdr:row>
          <xdr:rowOff>19050</xdr:rowOff>
        </xdr:from>
        <xdr:to>
          <xdr:col>9</xdr:col>
          <xdr:colOff>285750</xdr:colOff>
          <xdr:row>4</xdr:row>
          <xdr:rowOff>0</xdr:rowOff>
        </xdr:to>
        <xdr:sp macro="" textlink="">
          <xdr:nvSpPr>
            <xdr:cNvPr id="9217" name="Spinner 1" hidden="1">
              <a:extLst>
                <a:ext uri="{63B3BB69-23CF-44E3-9099-C40C66FF867C}">
                  <a14:compatExt spid="_x0000_s9217"/>
                </a:ext>
                <a:ext uri="{FF2B5EF4-FFF2-40B4-BE49-F238E27FC236}">
                  <a16:creationId xmlns:a16="http://schemas.microsoft.com/office/drawing/2014/main" id="{00000000-0008-0000-0A00-0000012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4</xdr:row>
          <xdr:rowOff>38100</xdr:rowOff>
        </xdr:from>
        <xdr:to>
          <xdr:col>9</xdr:col>
          <xdr:colOff>298450</xdr:colOff>
          <xdr:row>4</xdr:row>
          <xdr:rowOff>209550</xdr:rowOff>
        </xdr:to>
        <xdr:sp macro="" textlink="">
          <xdr:nvSpPr>
            <xdr:cNvPr id="9218" name="Spinner 2" hidden="1">
              <a:extLst>
                <a:ext uri="{63B3BB69-23CF-44E3-9099-C40C66FF867C}">
                  <a14:compatExt spid="_x0000_s9218"/>
                </a:ext>
                <a:ext uri="{FF2B5EF4-FFF2-40B4-BE49-F238E27FC236}">
                  <a16:creationId xmlns:a16="http://schemas.microsoft.com/office/drawing/2014/main" id="{00000000-0008-0000-0A00-0000022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0</xdr:col>
      <xdr:colOff>181841</xdr:colOff>
      <xdr:row>16</xdr:row>
      <xdr:rowOff>39832</xdr:rowOff>
    </xdr:from>
    <xdr:to>
      <xdr:col>7</xdr:col>
      <xdr:colOff>415636</xdr:colOff>
      <xdr:row>30</xdr:row>
      <xdr:rowOff>116032</xdr:rowOff>
    </xdr:to>
    <xdr:graphicFrame macro="">
      <xdr:nvGraphicFramePr>
        <xdr:cNvPr id="5" name="Chart 4">
          <a:extLst>
            <a:ext uri="{FF2B5EF4-FFF2-40B4-BE49-F238E27FC236}">
              <a16:creationId xmlns:a16="http://schemas.microsoft.com/office/drawing/2014/main" id="{00000000-0008-0000-0A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510886</xdr:colOff>
      <xdr:row>16</xdr:row>
      <xdr:rowOff>39832</xdr:rowOff>
    </xdr:from>
    <xdr:to>
      <xdr:col>15</xdr:col>
      <xdr:colOff>233796</xdr:colOff>
      <xdr:row>30</xdr:row>
      <xdr:rowOff>116032</xdr:rowOff>
    </xdr:to>
    <xdr:graphicFrame macro="">
      <xdr:nvGraphicFramePr>
        <xdr:cNvPr id="6" name="Chart 5">
          <a:extLst>
            <a:ext uri="{FF2B5EF4-FFF2-40B4-BE49-F238E27FC236}">
              <a16:creationId xmlns:a16="http://schemas.microsoft.com/office/drawing/2014/main" id="{00000000-0008-0000-0A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4.bin"/><Relationship Id="rId4" Type="http://schemas.openxmlformats.org/officeDocument/2006/relationships/ctrlProp" Target="../ctrlProps/ctrlProp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5.bin"/><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12.xml.rels><?xml version="1.0" encoding="UTF-8" standalone="yes"?>
<Relationships xmlns="http://schemas.openxmlformats.org/package/2006/relationships"><Relationship Id="rId3" Type="http://schemas.openxmlformats.org/officeDocument/2006/relationships/ctrlProp" Target="../ctrlProps/ctrlProp11.xml"/><Relationship Id="rId2" Type="http://schemas.openxmlformats.org/officeDocument/2006/relationships/vmlDrawing" Target="../drawings/vmlDrawing7.vml"/><Relationship Id="rId1" Type="http://schemas.openxmlformats.org/officeDocument/2006/relationships/drawing" Target="../drawings/drawing10.xml"/><Relationship Id="rId4" Type="http://schemas.openxmlformats.org/officeDocument/2006/relationships/ctrlProp" Target="../ctrlProps/ctrlProp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8.vml"/><Relationship Id="rId1" Type="http://schemas.openxmlformats.org/officeDocument/2006/relationships/drawing" Target="../drawings/drawing12.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15.xml.rels><?xml version="1.0" encoding="UTF-8" standalone="yes"?>
<Relationships xmlns="http://schemas.openxmlformats.org/package/2006/relationships"><Relationship Id="rId3" Type="http://schemas.openxmlformats.org/officeDocument/2006/relationships/ctrlProp" Target="../ctrlProps/ctrlProp16.xml"/><Relationship Id="rId2" Type="http://schemas.openxmlformats.org/officeDocument/2006/relationships/vmlDrawing" Target="../drawings/vmlDrawing9.vml"/><Relationship Id="rId1" Type="http://schemas.openxmlformats.org/officeDocument/2006/relationships/drawing" Target="../drawings/drawing13.xml"/><Relationship Id="rId4" Type="http://schemas.openxmlformats.org/officeDocument/2006/relationships/ctrlProp" Target="../ctrlProps/ctrlProp17.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3" Type="http://schemas.openxmlformats.org/officeDocument/2006/relationships/ctrlProp" Target="../ctrlProps/ctrlProp18.xml"/><Relationship Id="rId2" Type="http://schemas.openxmlformats.org/officeDocument/2006/relationships/vmlDrawing" Target="../drawings/vmlDrawing10.vml"/><Relationship Id="rId1" Type="http://schemas.openxmlformats.org/officeDocument/2006/relationships/drawing" Target="../drawings/drawing15.xml"/></Relationships>
</file>

<file path=xl/worksheets/_rels/sheet18.xml.rels><?xml version="1.0" encoding="UTF-8" standalone="yes"?>
<Relationships xmlns="http://schemas.openxmlformats.org/package/2006/relationships"><Relationship Id="rId3" Type="http://schemas.openxmlformats.org/officeDocument/2006/relationships/ctrlProp" Target="../ctrlProps/ctrlProp19.xml"/><Relationship Id="rId2" Type="http://schemas.openxmlformats.org/officeDocument/2006/relationships/vmlDrawing" Target="../drawings/vmlDrawing11.vml"/><Relationship Id="rId1" Type="http://schemas.openxmlformats.org/officeDocument/2006/relationships/drawing" Target="../drawings/drawing16.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3.xml"/><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4.v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31F73-2CAD-49AC-8AB2-0C9B866179C2}">
  <dimension ref="E2:J28"/>
  <sheetViews>
    <sheetView tabSelected="1" workbookViewId="0"/>
  </sheetViews>
  <sheetFormatPr defaultColWidth="9.1796875" defaultRowHeight="14.5" x14ac:dyDescent="0.35"/>
  <cols>
    <col min="1" max="2" width="9.1796875" style="205"/>
    <col min="3" max="3" width="14.54296875" style="205" customWidth="1"/>
    <col min="4" max="5" width="9.1796875" style="205"/>
    <col min="6" max="6" width="18.453125" style="205" customWidth="1"/>
    <col min="7" max="7" width="12" style="205" customWidth="1"/>
    <col min="8" max="16384" width="9.1796875" style="205"/>
  </cols>
  <sheetData>
    <row r="2" spans="5:10" ht="31" x14ac:dyDescent="0.7">
      <c r="G2" s="212" t="s">
        <v>70</v>
      </c>
    </row>
    <row r="3" spans="5:10" ht="23.5" x14ac:dyDescent="0.55000000000000004">
      <c r="F3" s="211"/>
    </row>
    <row r="4" spans="5:10" ht="21" x14ac:dyDescent="0.5">
      <c r="E4" s="213"/>
      <c r="F4" s="214"/>
      <c r="G4" s="215"/>
      <c r="H4" s="215"/>
      <c r="I4" s="215"/>
      <c r="J4" s="216"/>
    </row>
    <row r="5" spans="5:10" ht="21" x14ac:dyDescent="0.5">
      <c r="E5" s="217"/>
      <c r="F5" s="208" t="s">
        <v>80</v>
      </c>
      <c r="G5" s="209"/>
      <c r="H5" s="209"/>
      <c r="I5" s="209"/>
      <c r="J5" s="218"/>
    </row>
    <row r="6" spans="5:10" ht="21" x14ac:dyDescent="0.5">
      <c r="E6" s="217"/>
      <c r="F6" s="210" t="s">
        <v>81</v>
      </c>
      <c r="G6" s="209"/>
      <c r="H6" s="209"/>
      <c r="I6" s="209"/>
      <c r="J6" s="218"/>
    </row>
    <row r="7" spans="5:10" ht="21" x14ac:dyDescent="0.5">
      <c r="E7" s="217"/>
      <c r="F7" s="210" t="s">
        <v>82</v>
      </c>
      <c r="G7" s="209"/>
      <c r="H7" s="209"/>
      <c r="I7" s="209"/>
      <c r="J7" s="218"/>
    </row>
    <row r="8" spans="5:10" ht="21" x14ac:dyDescent="0.5">
      <c r="E8" s="217"/>
      <c r="F8" s="210" t="s">
        <v>83</v>
      </c>
      <c r="G8" s="209"/>
      <c r="H8" s="209"/>
      <c r="I8" s="209"/>
      <c r="J8" s="218"/>
    </row>
    <row r="9" spans="5:10" ht="21" x14ac:dyDescent="0.5">
      <c r="E9" s="217"/>
      <c r="F9" s="209"/>
      <c r="G9" s="209"/>
      <c r="H9" s="209"/>
      <c r="I9" s="209"/>
      <c r="J9" s="218"/>
    </row>
    <row r="10" spans="5:10" ht="21" x14ac:dyDescent="0.5">
      <c r="E10" s="217"/>
      <c r="F10" s="208" t="s">
        <v>78</v>
      </c>
      <c r="G10" s="209"/>
      <c r="H10" s="209"/>
      <c r="I10" s="209"/>
      <c r="J10" s="218"/>
    </row>
    <row r="11" spans="5:10" ht="21" x14ac:dyDescent="0.5">
      <c r="E11" s="217"/>
      <c r="F11" s="210" t="s">
        <v>77</v>
      </c>
      <c r="G11" s="209"/>
      <c r="H11" s="209"/>
      <c r="I11" s="209"/>
      <c r="J11" s="218"/>
    </row>
    <row r="12" spans="5:10" ht="21" x14ac:dyDescent="0.5">
      <c r="E12" s="217"/>
      <c r="F12" s="210" t="s">
        <v>79</v>
      </c>
      <c r="G12" s="209"/>
      <c r="H12" s="209"/>
      <c r="I12" s="209"/>
      <c r="J12" s="218"/>
    </row>
    <row r="13" spans="5:10" ht="21" x14ac:dyDescent="0.5">
      <c r="E13" s="217"/>
      <c r="F13" s="209"/>
      <c r="G13" s="209"/>
      <c r="H13" s="209"/>
      <c r="I13" s="209"/>
      <c r="J13" s="218"/>
    </row>
    <row r="14" spans="5:10" ht="21" x14ac:dyDescent="0.5">
      <c r="E14" s="217"/>
      <c r="F14" s="208" t="s">
        <v>149</v>
      </c>
      <c r="G14" s="209"/>
      <c r="H14" s="209"/>
      <c r="I14" s="209"/>
      <c r="J14" s="218"/>
    </row>
    <row r="15" spans="5:10" ht="21" x14ac:dyDescent="0.5">
      <c r="E15" s="217"/>
      <c r="F15" s="210" t="s">
        <v>117</v>
      </c>
      <c r="G15" s="209"/>
      <c r="H15" s="209"/>
      <c r="I15" s="209"/>
      <c r="J15" s="218"/>
    </row>
    <row r="16" spans="5:10" ht="21" x14ac:dyDescent="0.5">
      <c r="E16" s="217"/>
      <c r="F16" s="210" t="s">
        <v>118</v>
      </c>
      <c r="G16" s="209"/>
      <c r="H16" s="209"/>
      <c r="I16" s="209"/>
      <c r="J16" s="218"/>
    </row>
    <row r="17" spans="5:10" ht="21" x14ac:dyDescent="0.5">
      <c r="E17" s="217"/>
      <c r="F17" s="210" t="s">
        <v>2</v>
      </c>
      <c r="G17" s="209"/>
      <c r="H17" s="209"/>
      <c r="I17" s="209"/>
      <c r="J17" s="218"/>
    </row>
    <row r="18" spans="5:10" ht="21" x14ac:dyDescent="0.5">
      <c r="E18" s="217"/>
      <c r="F18" s="210" t="s">
        <v>4</v>
      </c>
      <c r="G18" s="209"/>
      <c r="H18" s="209"/>
      <c r="I18" s="209"/>
      <c r="J18" s="218"/>
    </row>
    <row r="19" spans="5:10" ht="21" x14ac:dyDescent="0.5">
      <c r="E19" s="217"/>
      <c r="F19" s="210" t="s">
        <v>124</v>
      </c>
      <c r="G19" s="209"/>
      <c r="H19" s="209"/>
      <c r="I19" s="209"/>
      <c r="J19" s="218"/>
    </row>
    <row r="20" spans="5:10" ht="21" x14ac:dyDescent="0.5">
      <c r="E20" s="217"/>
      <c r="F20" s="210" t="s">
        <v>120</v>
      </c>
      <c r="G20" s="209"/>
      <c r="H20" s="209"/>
      <c r="I20" s="209"/>
      <c r="J20" s="218"/>
    </row>
    <row r="21" spans="5:10" ht="21" x14ac:dyDescent="0.5">
      <c r="E21" s="217"/>
      <c r="F21" s="210" t="s">
        <v>121</v>
      </c>
      <c r="G21" s="209"/>
      <c r="H21" s="209"/>
      <c r="I21" s="209"/>
      <c r="J21" s="218"/>
    </row>
    <row r="22" spans="5:10" ht="21" x14ac:dyDescent="0.5">
      <c r="E22" s="217"/>
      <c r="F22" s="210" t="s">
        <v>122</v>
      </c>
      <c r="G22" s="209"/>
      <c r="H22" s="209"/>
      <c r="I22" s="209"/>
      <c r="J22" s="218"/>
    </row>
    <row r="23" spans="5:10" ht="21" x14ac:dyDescent="0.5">
      <c r="E23" s="217"/>
      <c r="F23" s="210" t="s">
        <v>11</v>
      </c>
      <c r="G23" s="209"/>
      <c r="H23" s="209"/>
      <c r="I23" s="209"/>
      <c r="J23" s="218"/>
    </row>
    <row r="24" spans="5:10" ht="21" x14ac:dyDescent="0.5">
      <c r="E24" s="217"/>
      <c r="F24" s="210" t="s">
        <v>12</v>
      </c>
      <c r="G24" s="209"/>
      <c r="H24" s="209"/>
      <c r="I24" s="209"/>
      <c r="J24" s="218"/>
    </row>
    <row r="25" spans="5:10" ht="21" x14ac:dyDescent="0.5">
      <c r="E25" s="217"/>
      <c r="F25" s="210" t="s">
        <v>123</v>
      </c>
      <c r="G25" s="209"/>
      <c r="H25" s="209"/>
      <c r="I25" s="209"/>
      <c r="J25" s="218"/>
    </row>
    <row r="26" spans="5:10" ht="21" x14ac:dyDescent="0.5">
      <c r="E26" s="217"/>
      <c r="F26" s="210" t="s">
        <v>116</v>
      </c>
      <c r="G26" s="209"/>
      <c r="H26" s="209"/>
      <c r="I26" s="209"/>
      <c r="J26" s="218"/>
    </row>
    <row r="27" spans="5:10" ht="21" x14ac:dyDescent="0.5">
      <c r="E27" s="217"/>
      <c r="F27" s="210" t="s">
        <v>92</v>
      </c>
      <c r="G27" s="209"/>
      <c r="H27" s="209"/>
      <c r="I27" s="209"/>
      <c r="J27" s="218"/>
    </row>
    <row r="28" spans="5:10" ht="21" x14ac:dyDescent="0.5">
      <c r="E28" s="219"/>
      <c r="F28" s="220"/>
      <c r="G28" s="220"/>
      <c r="H28" s="220"/>
      <c r="I28" s="220"/>
      <c r="J28" s="221"/>
    </row>
  </sheetData>
  <hyperlinks>
    <hyperlink ref="F15" location="Beta!A1" display="BETA" xr:uid="{7956CE6C-34EE-40CD-AABF-9F2515C7903B}"/>
    <hyperlink ref="F26" location="'Student''s T'!A1" display="STUDENT'S T" xr:uid="{D366A888-418C-4C7D-9AAD-A8939ACB8DBA}"/>
    <hyperlink ref="F17" location="'Chi-Square'!A1" display="CHI-SQUARE" xr:uid="{DAF462CA-8E3C-4FC5-BC53-133029FA8AC7}"/>
    <hyperlink ref="F19" location="F!A1" display="F" xr:uid="{19800E8C-D13A-40D0-AB3A-AD4D3CFCF549}"/>
    <hyperlink ref="F24" location="Normal!A1" display="NORMAL" xr:uid="{19B0EE21-2B0C-4A8C-9A22-A6A6364AE406}"/>
    <hyperlink ref="F6" location="'Simulated Proportions'!A1" display="Population Proportion Example" xr:uid="{4FE59E4E-08A2-41E3-8BCC-3820C2B5E9CE}"/>
    <hyperlink ref="F7" location="'Simulated Means'!A1" display="Populaton Mean Example" xr:uid="{CB7DE8EA-7D1F-4D71-8583-DE4590CB8498}"/>
    <hyperlink ref="F8" location="'Simulated SD'!A1" display="Population Standard Deviation Example" xr:uid="{4C8E58D2-8721-4EFC-A648-D46380DB2CEB}"/>
    <hyperlink ref="F11" location="'Sampling Dist Proportion'!A1" display="Sampling Distribution of a Proportion" xr:uid="{C75C3C18-7041-4503-8F59-52706EAA26F5}"/>
    <hyperlink ref="F12" location="'Sampling Dist Mean'!A1" display="Sampling Distribution of a Mean" xr:uid="{12DACECB-5FC6-4858-A9A3-5032FC614A33}"/>
    <hyperlink ref="F16" location="Binomial!A1" display="Binomial  Distribution" xr:uid="{A92BC383-7010-4EC8-9F5B-B5EBC54A0478}"/>
    <hyperlink ref="F18" location="Exponential!A1" display="Exponential Distribution" xr:uid="{B204C8EF-414D-43DD-9EA5-B9EAE6D89F81}"/>
    <hyperlink ref="F20" location="Gamma!A1" display="Gamma  Distribution" xr:uid="{2020F20A-7219-4642-909D-D6C582DAC289}"/>
    <hyperlink ref="F21" location="Hypergeometric!A1" display="Hypergeometric  Distribution" xr:uid="{CCEFCE27-4A23-462A-897C-DE6E3DE2DA9A}"/>
    <hyperlink ref="F22" location="Lognormal!A1" display="Lognormal  Distribution" xr:uid="{BC16D03E-A5FF-48DF-B935-30B4E98BAEF3}"/>
    <hyperlink ref="F23" location="'Neg. Binomial'!A1" display="Negative Binomial Distribution" xr:uid="{D72F87D1-9FD4-4A57-8819-F1B0EF480FA0}"/>
    <hyperlink ref="F25" location="Poisson!A1" display="Poisson  Distribution" xr:uid="{CF6E7632-CD57-4157-BBCF-914E32352BCC}"/>
    <hyperlink ref="F27" location="Weibull!A1" display="Weibull Distribution" xr:uid="{1488591C-3EFC-4028-A28A-CC36D6FB94E8}"/>
  </hyperlinks>
  <pageMargins left="0.7" right="0.7" top="0.75" bottom="0.75" header="0.3" footer="0.3"/>
  <pageSetup paperSize="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E8EED-B683-415A-B493-A82FBC478B82}">
  <dimension ref="B1:X750"/>
  <sheetViews>
    <sheetView workbookViewId="0"/>
  </sheetViews>
  <sheetFormatPr defaultRowHeight="14.5" x14ac:dyDescent="0.35"/>
  <cols>
    <col min="2" max="2" width="10.1796875" customWidth="1"/>
    <col min="3" max="3" width="10.81640625" customWidth="1"/>
    <col min="6" max="6" width="17.81640625" customWidth="1"/>
    <col min="7" max="7" width="4.26953125" customWidth="1"/>
    <col min="8" max="8" width="11.81640625" customWidth="1"/>
    <col min="11" max="11" width="16.453125" customWidth="1"/>
    <col min="12" max="12" width="6.453125" customWidth="1"/>
    <col min="13" max="13" width="12.7265625" customWidth="1"/>
    <col min="18" max="18" width="13.81640625" customWidth="1"/>
    <col min="19" max="19" width="13.1796875" customWidth="1"/>
    <col min="21" max="21" width="9.1796875" style="295"/>
    <col min="22" max="22" width="16.453125" style="295" customWidth="1"/>
    <col min="23" max="23" width="16.81640625" style="295" customWidth="1"/>
    <col min="24" max="24" width="9.1796875" style="295"/>
  </cols>
  <sheetData>
    <row r="1" spans="2:24" s="125" customFormat="1" ht="28.5" x14ac:dyDescent="0.65">
      <c r="B1" s="143"/>
      <c r="C1" s="143" t="s">
        <v>4</v>
      </c>
      <c r="U1" s="294"/>
      <c r="V1" s="294"/>
      <c r="W1" s="294"/>
      <c r="X1" s="294"/>
    </row>
    <row r="2" spans="2:24" x14ac:dyDescent="0.35">
      <c r="U2" s="295" t="s">
        <v>93</v>
      </c>
    </row>
    <row r="3" spans="2:24" ht="18.5" x14ac:dyDescent="0.45">
      <c r="H3" s="154" t="s">
        <v>96</v>
      </c>
      <c r="I3" s="161"/>
      <c r="J3" s="161"/>
      <c r="K3" s="162"/>
      <c r="M3" s="242" t="str">
        <f>_xlfn.CONCAT("Excel Function for ",C1)</f>
        <v>Excel Function for Exponential Distribution</v>
      </c>
      <c r="N3" s="243"/>
      <c r="O3" s="243"/>
      <c r="P3" s="243"/>
      <c r="Q3" s="243"/>
      <c r="R3" s="244"/>
      <c r="V3" s="307" t="s">
        <v>154</v>
      </c>
      <c r="W3" s="296">
        <f>VLOOKUP(0.999,U4:X750,4,TRUE)</f>
        <v>115</v>
      </c>
    </row>
    <row r="4" spans="2:24" ht="18.5" x14ac:dyDescent="0.45">
      <c r="H4" s="157" t="s">
        <v>26</v>
      </c>
      <c r="I4" s="237">
        <f>D34/100</f>
        <v>0.1</v>
      </c>
      <c r="J4" s="158"/>
      <c r="K4" s="160"/>
      <c r="M4" s="248" t="s">
        <v>170</v>
      </c>
      <c r="N4" s="249" t="s">
        <v>171</v>
      </c>
      <c r="O4" s="249"/>
      <c r="P4" s="249"/>
      <c r="Q4" s="249"/>
      <c r="R4" s="250"/>
      <c r="U4" s="296" t="s">
        <v>151</v>
      </c>
      <c r="V4" s="296" t="s">
        <v>135</v>
      </c>
      <c r="W4" s="296" t="s">
        <v>152</v>
      </c>
      <c r="X4" s="296" t="s">
        <v>153</v>
      </c>
    </row>
    <row r="5" spans="2:24" x14ac:dyDescent="0.35">
      <c r="U5" s="296">
        <f>_xlfn.EXPON.DIST(V5,$I$4,TRUE)</f>
        <v>0</v>
      </c>
      <c r="V5" s="296">
        <v>0</v>
      </c>
      <c r="W5" s="296">
        <f>_xlfn.EXPON.DIST(V5,$I$4,FALSE)</f>
        <v>0.1</v>
      </c>
      <c r="X5" s="296">
        <v>1</v>
      </c>
    </row>
    <row r="6" spans="2:24" x14ac:dyDescent="0.35">
      <c r="U6" s="296">
        <f>_xlfn.EXPON.DIST(V6,$I$4,TRUE)</f>
        <v>9.9501662508319488E-3</v>
      </c>
      <c r="V6" s="296">
        <v>0.1</v>
      </c>
      <c r="W6" s="296">
        <f>_xlfn.EXPON.DIST(V6,$I$4,FALSE)</f>
        <v>9.9004983374916811E-2</v>
      </c>
      <c r="X6" s="296">
        <v>2</v>
      </c>
    </row>
    <row r="7" spans="2:24" x14ac:dyDescent="0.35">
      <c r="U7" s="296">
        <f t="shared" ref="U7:U55" si="0">_xlfn.EXPON.DIST(V7,$I$4,TRUE)</f>
        <v>1.9801326693244702E-2</v>
      </c>
      <c r="V7" s="296">
        <v>0.2</v>
      </c>
      <c r="W7" s="296">
        <f t="shared" ref="W7:W54" si="1">_xlfn.EXPON.DIST(V7,$I$4,FALSE)</f>
        <v>9.8019867330675525E-2</v>
      </c>
      <c r="X7" s="296">
        <v>3</v>
      </c>
    </row>
    <row r="8" spans="2:24" x14ac:dyDescent="0.35">
      <c r="U8" s="296">
        <f t="shared" si="0"/>
        <v>2.9554466451491821E-2</v>
      </c>
      <c r="V8" s="296">
        <v>0.3</v>
      </c>
      <c r="W8" s="296">
        <f t="shared" si="1"/>
        <v>9.7044553354850821E-2</v>
      </c>
      <c r="X8" s="296">
        <v>4</v>
      </c>
    </row>
    <row r="9" spans="2:24" x14ac:dyDescent="0.35">
      <c r="U9" s="296">
        <f t="shared" si="0"/>
        <v>3.9210560847676795E-2</v>
      </c>
      <c r="V9" s="296">
        <v>0.4</v>
      </c>
      <c r="W9" s="296">
        <f t="shared" si="1"/>
        <v>9.607894391523232E-2</v>
      </c>
      <c r="X9" s="296">
        <v>5</v>
      </c>
    </row>
    <row r="10" spans="2:24" x14ac:dyDescent="0.35">
      <c r="U10" s="296">
        <f t="shared" si="0"/>
        <v>4.8770575499285991E-2</v>
      </c>
      <c r="V10" s="296">
        <v>0.5</v>
      </c>
      <c r="W10" s="296">
        <f t="shared" si="1"/>
        <v>9.5122942450071413E-2</v>
      </c>
      <c r="X10" s="296">
        <v>6</v>
      </c>
    </row>
    <row r="11" spans="2:24" x14ac:dyDescent="0.35">
      <c r="U11" s="296">
        <f t="shared" si="0"/>
        <v>5.8235466415751287E-2</v>
      </c>
      <c r="V11" s="296">
        <v>0.6</v>
      </c>
      <c r="W11" s="296">
        <f t="shared" si="1"/>
        <v>9.417645335842488E-2</v>
      </c>
      <c r="X11" s="296">
        <v>7</v>
      </c>
    </row>
    <row r="12" spans="2:24" x14ac:dyDescent="0.35">
      <c r="U12" s="296">
        <f t="shared" si="0"/>
        <v>6.7606180094051768E-2</v>
      </c>
      <c r="V12" s="296">
        <v>0.7</v>
      </c>
      <c r="W12" s="296">
        <f t="shared" si="1"/>
        <v>9.3239381990594838E-2</v>
      </c>
      <c r="X12" s="296">
        <v>8</v>
      </c>
    </row>
    <row r="13" spans="2:24" x14ac:dyDescent="0.35">
      <c r="U13" s="296">
        <f t="shared" si="0"/>
        <v>7.6883653613364231E-2</v>
      </c>
      <c r="V13" s="296">
        <v>0.8</v>
      </c>
      <c r="W13" s="296">
        <f t="shared" si="1"/>
        <v>9.2311634638663584E-2</v>
      </c>
      <c r="X13" s="296">
        <v>9</v>
      </c>
    </row>
    <row r="14" spans="2:24" x14ac:dyDescent="0.35">
      <c r="U14" s="296">
        <f t="shared" si="0"/>
        <v>8.6068814728771828E-2</v>
      </c>
      <c r="V14" s="296">
        <v>0.9</v>
      </c>
      <c r="W14" s="296">
        <f t="shared" si="1"/>
        <v>9.1393118527122827E-2</v>
      </c>
      <c r="X14" s="296">
        <v>10</v>
      </c>
    </row>
    <row r="15" spans="2:24" x14ac:dyDescent="0.35">
      <c r="U15" s="296">
        <f t="shared" si="0"/>
        <v>9.5162581964040427E-2</v>
      </c>
      <c r="V15" s="296">
        <v>1</v>
      </c>
      <c r="W15" s="296">
        <f t="shared" si="1"/>
        <v>9.048374180359596E-2</v>
      </c>
      <c r="X15" s="296">
        <v>11</v>
      </c>
    </row>
    <row r="16" spans="2:24" x14ac:dyDescent="0.35">
      <c r="U16" s="296">
        <f t="shared" si="0"/>
        <v>0.10416586470347176</v>
      </c>
      <c r="V16" s="296">
        <v>1.1000000000000001</v>
      </c>
      <c r="W16" s="296">
        <f t="shared" si="1"/>
        <v>8.9583413529652822E-2</v>
      </c>
      <c r="X16" s="296">
        <v>12</v>
      </c>
    </row>
    <row r="17" spans="2:24" x14ac:dyDescent="0.35">
      <c r="U17" s="296">
        <f t="shared" si="0"/>
        <v>0.11307956328284248</v>
      </c>
      <c r="V17" s="296">
        <v>1.2</v>
      </c>
      <c r="W17" s="296">
        <f t="shared" si="1"/>
        <v>8.8692043671715751E-2</v>
      </c>
      <c r="X17" s="296">
        <v>13</v>
      </c>
    </row>
    <row r="18" spans="2:24" x14ac:dyDescent="0.35">
      <c r="U18" s="296">
        <f t="shared" si="0"/>
        <v>0.12190456907943867</v>
      </c>
      <c r="V18" s="296">
        <v>1.3</v>
      </c>
      <c r="W18" s="296">
        <f t="shared" si="1"/>
        <v>8.780954309205613E-2</v>
      </c>
      <c r="X18" s="296">
        <v>14</v>
      </c>
    </row>
    <row r="19" spans="2:24" x14ac:dyDescent="0.35">
      <c r="U19" s="296">
        <f t="shared" si="0"/>
        <v>0.13064176460119417</v>
      </c>
      <c r="V19" s="296">
        <v>1.4</v>
      </c>
      <c r="W19" s="296">
        <f t="shared" si="1"/>
        <v>8.6935823539880594E-2</v>
      </c>
      <c r="X19" s="296">
        <v>15</v>
      </c>
    </row>
    <row r="20" spans="2:24" x14ac:dyDescent="0.35">
      <c r="U20" s="296">
        <f t="shared" si="0"/>
        <v>0.13929202357494222</v>
      </c>
      <c r="V20" s="296">
        <v>1.5</v>
      </c>
      <c r="W20" s="296">
        <f t="shared" si="1"/>
        <v>8.6070797642505789E-2</v>
      </c>
      <c r="X20" s="296">
        <v>16</v>
      </c>
    </row>
    <row r="21" spans="2:24" x14ac:dyDescent="0.35">
      <c r="U21" s="296">
        <f t="shared" si="0"/>
        <v>0.14785621103378868</v>
      </c>
      <c r="V21" s="296">
        <v>1.6</v>
      </c>
      <c r="W21" s="296">
        <f t="shared" si="1"/>
        <v>8.5214378896621146E-2</v>
      </c>
      <c r="X21" s="296">
        <v>17</v>
      </c>
    </row>
    <row r="22" spans="2:24" x14ac:dyDescent="0.35">
      <c r="U22" s="296">
        <f t="shared" si="0"/>
        <v>0.15633518340361632</v>
      </c>
      <c r="V22" s="296">
        <v>1.7</v>
      </c>
      <c r="W22" s="296">
        <f t="shared" si="1"/>
        <v>8.4366481659638379E-2</v>
      </c>
      <c r="X22" s="296">
        <v>18</v>
      </c>
    </row>
    <row r="23" spans="2:24" x14ac:dyDescent="0.35">
      <c r="U23" s="296">
        <f t="shared" si="0"/>
        <v>0.164729788588728</v>
      </c>
      <c r="V23" s="296">
        <v>1.8</v>
      </c>
      <c r="W23" s="296">
        <f t="shared" si="1"/>
        <v>8.35270211411272E-2</v>
      </c>
      <c r="X23" s="296">
        <v>19</v>
      </c>
    </row>
    <row r="24" spans="2:24" x14ac:dyDescent="0.35">
      <c r="U24" s="296">
        <f t="shared" si="0"/>
        <v>0.17304086605663768</v>
      </c>
      <c r="V24" s="296">
        <v>1.9</v>
      </c>
      <c r="W24" s="296">
        <f t="shared" si="1"/>
        <v>8.269591339433624E-2</v>
      </c>
      <c r="X24" s="296">
        <v>20</v>
      </c>
    </row>
    <row r="25" spans="2:24" x14ac:dyDescent="0.35">
      <c r="U25" s="296">
        <f t="shared" si="0"/>
        <v>0.18126924692201815</v>
      </c>
      <c r="V25" s="296">
        <v>2</v>
      </c>
      <c r="W25" s="296">
        <f t="shared" si="1"/>
        <v>8.1873075307798193E-2</v>
      </c>
      <c r="X25" s="296">
        <v>21</v>
      </c>
    </row>
    <row r="26" spans="2:24" x14ac:dyDescent="0.35">
      <c r="U26" s="296">
        <f t="shared" si="0"/>
        <v>0.18941575402981292</v>
      </c>
      <c r="V26" s="296">
        <v>2.1</v>
      </c>
      <c r="W26" s="296">
        <f t="shared" si="1"/>
        <v>8.1058424597018716E-2</v>
      </c>
      <c r="X26" s="296">
        <v>22</v>
      </c>
    </row>
    <row r="27" spans="2:24" x14ac:dyDescent="0.35">
      <c r="U27" s="296">
        <f t="shared" si="0"/>
        <v>0.19748120203752154</v>
      </c>
      <c r="V27" s="296">
        <v>2.2000000000000002</v>
      </c>
      <c r="W27" s="296">
        <f t="shared" si="1"/>
        <v>8.0251879796247858E-2</v>
      </c>
      <c r="X27" s="296">
        <v>23</v>
      </c>
    </row>
    <row r="28" spans="2:24" x14ac:dyDescent="0.35">
      <c r="U28" s="296">
        <f t="shared" si="0"/>
        <v>0.20546639749666598</v>
      </c>
      <c r="V28" s="296">
        <v>2.2999999999999998</v>
      </c>
      <c r="W28" s="296">
        <f t="shared" si="1"/>
        <v>7.9453360250333407E-2</v>
      </c>
      <c r="X28" s="296">
        <v>24</v>
      </c>
    </row>
    <row r="29" spans="2:24" x14ac:dyDescent="0.35">
      <c r="B29" s="197"/>
      <c r="C29" s="198" t="s">
        <v>27</v>
      </c>
      <c r="D29" s="199"/>
      <c r="E29" s="200"/>
      <c r="F29" s="201"/>
      <c r="U29" s="296">
        <f t="shared" si="0"/>
        <v>0.21337213893344659</v>
      </c>
      <c r="V29" s="296">
        <v>2.4</v>
      </c>
      <c r="W29" s="296">
        <f t="shared" si="1"/>
        <v>7.866278610665535E-2</v>
      </c>
      <c r="X29" s="296">
        <v>25</v>
      </c>
    </row>
    <row r="30" spans="2:24" x14ac:dyDescent="0.35">
      <c r="B30" s="180" t="s">
        <v>6</v>
      </c>
      <c r="C30" s="181" t="str">
        <f>_xlfn.CONCAT(B30, " of Exponential Distribution (with rate=",$I$4,")")</f>
        <v>PDF of Exponential Distribution (with rate=0.1)</v>
      </c>
      <c r="D30" s="182"/>
      <c r="E30" s="183"/>
      <c r="F30" s="184"/>
      <c r="U30" s="296">
        <f t="shared" si="0"/>
        <v>0.22119921692859512</v>
      </c>
      <c r="V30" s="296">
        <v>2.5</v>
      </c>
      <c r="W30" s="296">
        <f t="shared" si="1"/>
        <v>7.7880078307140499E-2</v>
      </c>
      <c r="X30" s="296">
        <v>26</v>
      </c>
    </row>
    <row r="31" spans="2:24" x14ac:dyDescent="0.35">
      <c r="B31" s="185" t="s">
        <v>7</v>
      </c>
      <c r="C31" s="186" t="str">
        <f>_xlfn.CONCAT(B31, " of Exponential Distribution (with rate=",$I$4,")")</f>
        <v>CDF of Exponential Distribution (with rate=0.1)</v>
      </c>
      <c r="D31" s="187"/>
      <c r="E31" s="188"/>
      <c r="F31" s="189"/>
      <c r="U31" s="296">
        <f t="shared" si="0"/>
        <v>0.22894841419643369</v>
      </c>
      <c r="V31" s="296">
        <v>2.6</v>
      </c>
      <c r="W31" s="296">
        <f t="shared" si="1"/>
        <v>7.7105158580356631E-2</v>
      </c>
      <c r="X31" s="296">
        <v>27</v>
      </c>
    </row>
    <row r="32" spans="2:24" x14ac:dyDescent="0.35">
      <c r="U32" s="296">
        <f t="shared" si="0"/>
        <v>0.23662050566314682</v>
      </c>
      <c r="V32" s="296">
        <v>2.7</v>
      </c>
      <c r="W32" s="296">
        <f t="shared" si="1"/>
        <v>7.6337949433685326E-2</v>
      </c>
      <c r="X32" s="296">
        <v>28</v>
      </c>
    </row>
    <row r="33" spans="2:24" x14ac:dyDescent="0.35">
      <c r="B33" s="232"/>
      <c r="C33" s="233" t="s">
        <v>139</v>
      </c>
      <c r="D33" s="128"/>
      <c r="U33" s="296">
        <f t="shared" si="0"/>
        <v>0.24421625854427448</v>
      </c>
      <c r="V33" s="296">
        <v>2.8</v>
      </c>
      <c r="W33" s="296">
        <f t="shared" si="1"/>
        <v>7.5578374145572558E-2</v>
      </c>
      <c r="X33" s="296">
        <v>29</v>
      </c>
    </row>
    <row r="34" spans="2:24" x14ac:dyDescent="0.35">
      <c r="B34" s="196"/>
      <c r="C34" s="236" t="s">
        <v>150</v>
      </c>
      <c r="D34" s="131">
        <v>10</v>
      </c>
      <c r="U34" s="296">
        <f t="shared" si="0"/>
        <v>0.25173643242143479</v>
      </c>
      <c r="V34" s="296">
        <v>2.9</v>
      </c>
      <c r="W34" s="296">
        <f t="shared" si="1"/>
        <v>7.4826356757856524E-2</v>
      </c>
      <c r="X34" s="296">
        <v>30</v>
      </c>
    </row>
    <row r="35" spans="2:24" x14ac:dyDescent="0.35">
      <c r="U35" s="296">
        <f t="shared" si="0"/>
        <v>0.25918177931828218</v>
      </c>
      <c r="V35" s="296">
        <v>3</v>
      </c>
      <c r="W35" s="296">
        <f t="shared" si="1"/>
        <v>7.4081822068171793E-2</v>
      </c>
      <c r="X35" s="296">
        <v>31</v>
      </c>
    </row>
    <row r="36" spans="2:24" x14ac:dyDescent="0.35">
      <c r="U36" s="296">
        <f t="shared" si="0"/>
        <v>0.26655304377571076</v>
      </c>
      <c r="V36" s="296">
        <v>3.1</v>
      </c>
      <c r="W36" s="296">
        <f t="shared" si="1"/>
        <v>7.3344695622428929E-2</v>
      </c>
      <c r="X36" s="296">
        <v>32</v>
      </c>
    </row>
    <row r="37" spans="2:24" x14ac:dyDescent="0.35">
      <c r="U37" s="296">
        <f t="shared" si="0"/>
        <v>0.27385096292630912</v>
      </c>
      <c r="V37" s="296">
        <v>3.2</v>
      </c>
      <c r="W37" s="296">
        <f t="shared" si="1"/>
        <v>7.2614903707369088E-2</v>
      </c>
      <c r="X37" s="296">
        <v>33</v>
      </c>
    </row>
    <row r="38" spans="2:24" x14ac:dyDescent="0.35">
      <c r="U38" s="296">
        <f t="shared" si="0"/>
        <v>0.28107626656807383</v>
      </c>
      <c r="V38" s="296">
        <v>3.3</v>
      </c>
      <c r="W38" s="296">
        <f t="shared" si="1"/>
        <v>7.1892373343192623E-2</v>
      </c>
      <c r="X38" s="296">
        <v>34</v>
      </c>
    </row>
    <row r="39" spans="2:24" x14ac:dyDescent="0.35">
      <c r="U39" s="296">
        <f t="shared" si="0"/>
        <v>0.28822967723739029</v>
      </c>
      <c r="V39" s="296">
        <v>3.4</v>
      </c>
      <c r="W39" s="296">
        <f t="shared" si="1"/>
        <v>7.1177032276260974E-2</v>
      </c>
      <c r="X39" s="296">
        <v>35</v>
      </c>
    </row>
    <row r="40" spans="2:24" x14ac:dyDescent="0.35">
      <c r="U40" s="296">
        <f t="shared" si="0"/>
        <v>0.29531191028128662</v>
      </c>
      <c r="V40" s="296">
        <v>3.5</v>
      </c>
      <c r="W40" s="296">
        <f t="shared" si="1"/>
        <v>7.0468808971871341E-2</v>
      </c>
      <c r="X40" s="296">
        <v>36</v>
      </c>
    </row>
    <row r="41" spans="2:24" x14ac:dyDescent="0.35">
      <c r="U41" s="296">
        <f t="shared" si="0"/>
        <v>0.30232367392896897</v>
      </c>
      <c r="V41" s="296">
        <v>3.6</v>
      </c>
      <c r="W41" s="296">
        <f t="shared" si="1"/>
        <v>6.97676326071031E-2</v>
      </c>
      <c r="X41" s="296">
        <v>37</v>
      </c>
    </row>
    <row r="42" spans="2:24" x14ac:dyDescent="0.35">
      <c r="U42" s="296">
        <f t="shared" si="0"/>
        <v>0.30926566936264538</v>
      </c>
      <c r="V42" s="296">
        <v>3.7</v>
      </c>
      <c r="W42" s="296">
        <f t="shared" si="1"/>
        <v>6.9073433063735465E-2</v>
      </c>
      <c r="X42" s="296">
        <v>38</v>
      </c>
    </row>
    <row r="43" spans="2:24" x14ac:dyDescent="0.35">
      <c r="U43" s="296">
        <f t="shared" si="0"/>
        <v>0.31613859078764411</v>
      </c>
      <c r="V43" s="296">
        <v>3.8</v>
      </c>
      <c r="W43" s="296">
        <f t="shared" si="1"/>
        <v>6.8386140921235586E-2</v>
      </c>
      <c r="X43" s="296">
        <v>39</v>
      </c>
    </row>
    <row r="44" spans="2:24" x14ac:dyDescent="0.35">
      <c r="U44" s="296">
        <f t="shared" si="0"/>
        <v>0.32294312550183535</v>
      </c>
      <c r="V44" s="296">
        <v>3.9</v>
      </c>
      <c r="W44" s="296">
        <f t="shared" si="1"/>
        <v>6.7705687449816462E-2</v>
      </c>
      <c r="X44" s="296">
        <v>40</v>
      </c>
    </row>
    <row r="45" spans="2:24" x14ac:dyDescent="0.35">
      <c r="U45" s="296">
        <f t="shared" si="0"/>
        <v>0.32967995396436073</v>
      </c>
      <c r="V45" s="296">
        <v>4</v>
      </c>
      <c r="W45" s="296">
        <f t="shared" si="1"/>
        <v>6.7032004603563941E-2</v>
      </c>
      <c r="X45" s="296">
        <v>41</v>
      </c>
    </row>
    <row r="46" spans="2:24" x14ac:dyDescent="0.35">
      <c r="U46" s="296">
        <f t="shared" si="0"/>
        <v>0.3363497498636806</v>
      </c>
      <c r="V46" s="296">
        <v>4.0999999999999996</v>
      </c>
      <c r="W46" s="296">
        <f t="shared" si="1"/>
        <v>6.6365025013631937E-2</v>
      </c>
      <c r="X46" s="296">
        <v>42</v>
      </c>
    </row>
    <row r="47" spans="2:24" x14ac:dyDescent="0.35">
      <c r="U47" s="296">
        <f t="shared" si="0"/>
        <v>0.34295318018494259</v>
      </c>
      <c r="V47" s="296">
        <v>4.1999999999999904</v>
      </c>
      <c r="W47" s="296">
        <f t="shared" si="1"/>
        <v>6.5704681981505739E-2</v>
      </c>
      <c r="X47" s="296">
        <v>43</v>
      </c>
    </row>
    <row r="48" spans="2:24" x14ac:dyDescent="0.35">
      <c r="U48" s="296">
        <f t="shared" si="0"/>
        <v>0.34949090527668281</v>
      </c>
      <c r="V48" s="296">
        <v>4.2999999999999901</v>
      </c>
      <c r="W48" s="296">
        <f t="shared" si="1"/>
        <v>6.5050909472331719E-2</v>
      </c>
      <c r="X48" s="296">
        <v>44</v>
      </c>
    </row>
    <row r="49" spans="21:24" x14ac:dyDescent="0.35">
      <c r="U49" s="296">
        <f t="shared" si="0"/>
        <v>0.35596357891685798</v>
      </c>
      <c r="V49" s="296">
        <v>4.3999999999999897</v>
      </c>
      <c r="W49" s="296">
        <f t="shared" si="1"/>
        <v>6.4403642108314202E-2</v>
      </c>
      <c r="X49" s="296">
        <v>45</v>
      </c>
    </row>
    <row r="50" spans="21:24" x14ac:dyDescent="0.35">
      <c r="U50" s="296">
        <f t="shared" si="0"/>
        <v>0.36237184837822611</v>
      </c>
      <c r="V50" s="296">
        <v>4.4999999999999902</v>
      </c>
      <c r="W50" s="296">
        <f t="shared" si="1"/>
        <v>6.3762815162177397E-2</v>
      </c>
      <c r="X50" s="296">
        <v>46</v>
      </c>
    </row>
    <row r="51" spans="21:24" x14ac:dyDescent="0.35">
      <c r="U51" s="296">
        <f t="shared" si="0"/>
        <v>0.36871635449307344</v>
      </c>
      <c r="V51" s="296">
        <v>4.5999999999999899</v>
      </c>
      <c r="W51" s="296">
        <f t="shared" si="1"/>
        <v>6.3128364550692664E-2</v>
      </c>
      <c r="X51" s="296">
        <v>47</v>
      </c>
    </row>
    <row r="52" spans="21:24" x14ac:dyDescent="0.35">
      <c r="U52" s="296">
        <f t="shared" si="0"/>
        <v>0.37499773171729861</v>
      </c>
      <c r="V52" s="296">
        <v>4.6999999999999904</v>
      </c>
      <c r="W52" s="296">
        <f t="shared" si="1"/>
        <v>6.2500226828270139E-2</v>
      </c>
      <c r="X52" s="296">
        <v>48</v>
      </c>
    </row>
    <row r="53" spans="21:24" x14ac:dyDescent="0.35">
      <c r="U53" s="296">
        <f t="shared" si="0"/>
        <v>0.38121660819385861</v>
      </c>
      <c r="V53" s="296">
        <v>4.7999999999999901</v>
      </c>
      <c r="W53" s="296">
        <f t="shared" si="1"/>
        <v>6.1878339180614153E-2</v>
      </c>
      <c r="X53" s="296">
        <v>49</v>
      </c>
    </row>
    <row r="54" spans="21:24" x14ac:dyDescent="0.35">
      <c r="U54" s="296">
        <f t="shared" si="0"/>
        <v>0.38737360581558328</v>
      </c>
      <c r="V54" s="296">
        <v>4.8999999999999897</v>
      </c>
      <c r="W54" s="296">
        <f t="shared" si="1"/>
        <v>6.1262639418441671E-2</v>
      </c>
      <c r="X54" s="296">
        <v>50</v>
      </c>
    </row>
    <row r="55" spans="21:24" x14ac:dyDescent="0.35">
      <c r="U55" s="296">
        <f t="shared" si="0"/>
        <v>0.39346934028736658</v>
      </c>
      <c r="V55" s="296">
        <v>5</v>
      </c>
      <c r="W55" s="296">
        <f t="shared" ref="W55:W115" si="2">_xlfn.EXPON.DIST(V55,$I$4,FALSE)</f>
        <v>6.0653065971263347E-2</v>
      </c>
      <c r="X55" s="296">
        <v>51</v>
      </c>
    </row>
    <row r="56" spans="21:24" x14ac:dyDescent="0.35">
      <c r="U56" s="296">
        <f t="shared" ref="U56:U87" si="3">_xlfn.EXPON.DIST(V56,$I$4,TRUE)</f>
        <v>0.45118836390597356</v>
      </c>
      <c r="V56" s="296">
        <v>6</v>
      </c>
      <c r="W56" s="296">
        <f t="shared" si="2"/>
        <v>5.4881163609402643E-2</v>
      </c>
      <c r="X56" s="296">
        <v>52</v>
      </c>
    </row>
    <row r="57" spans="21:24" x14ac:dyDescent="0.35">
      <c r="U57" s="296">
        <f t="shared" si="3"/>
        <v>0.50341469620859058</v>
      </c>
      <c r="V57" s="296">
        <v>7</v>
      </c>
      <c r="W57" s="296">
        <f t="shared" si="2"/>
        <v>4.9658530379140947E-2</v>
      </c>
      <c r="X57" s="296">
        <v>53</v>
      </c>
    </row>
    <row r="58" spans="21:24" x14ac:dyDescent="0.35">
      <c r="U58" s="296">
        <f t="shared" si="3"/>
        <v>0.55067103588277844</v>
      </c>
      <c r="V58" s="296">
        <v>8</v>
      </c>
      <c r="W58" s="296">
        <f t="shared" si="2"/>
        <v>4.4932896411722156E-2</v>
      </c>
      <c r="X58" s="296">
        <v>54</v>
      </c>
    </row>
    <row r="59" spans="21:24" x14ac:dyDescent="0.35">
      <c r="U59" s="296">
        <f t="shared" si="3"/>
        <v>0.59343034025940089</v>
      </c>
      <c r="V59" s="296">
        <v>9</v>
      </c>
      <c r="W59" s="296">
        <f t="shared" si="2"/>
        <v>4.0656965974059912E-2</v>
      </c>
      <c r="X59" s="296">
        <v>55</v>
      </c>
    </row>
    <row r="60" spans="21:24" x14ac:dyDescent="0.35">
      <c r="U60" s="296">
        <f t="shared" si="3"/>
        <v>0.63212055882855767</v>
      </c>
      <c r="V60" s="296">
        <v>10</v>
      </c>
      <c r="W60" s="296">
        <f t="shared" si="2"/>
        <v>3.6787944117144235E-2</v>
      </c>
      <c r="X60" s="296">
        <v>56</v>
      </c>
    </row>
    <row r="61" spans="21:24" x14ac:dyDescent="0.35">
      <c r="U61" s="296">
        <f t="shared" si="3"/>
        <v>0.6671289163019205</v>
      </c>
      <c r="V61" s="296">
        <v>11</v>
      </c>
      <c r="W61" s="296">
        <f t="shared" si="2"/>
        <v>3.3287108369807958E-2</v>
      </c>
      <c r="X61" s="296">
        <v>57</v>
      </c>
    </row>
    <row r="62" spans="21:24" x14ac:dyDescent="0.35">
      <c r="U62" s="296">
        <f t="shared" si="3"/>
        <v>0.69880578808779803</v>
      </c>
      <c r="V62" s="296">
        <v>12</v>
      </c>
      <c r="W62" s="296">
        <f t="shared" si="2"/>
        <v>3.0119421191220203E-2</v>
      </c>
      <c r="X62" s="296">
        <v>58</v>
      </c>
    </row>
    <row r="63" spans="21:24" x14ac:dyDescent="0.35">
      <c r="U63" s="296">
        <f t="shared" si="3"/>
        <v>0.72746820696598746</v>
      </c>
      <c r="V63" s="296">
        <v>13</v>
      </c>
      <c r="W63" s="296">
        <f t="shared" si="2"/>
        <v>2.7253179303401261E-2</v>
      </c>
      <c r="X63" s="296">
        <v>59</v>
      </c>
    </row>
    <row r="64" spans="21:24" x14ac:dyDescent="0.35">
      <c r="U64" s="296">
        <f t="shared" si="3"/>
        <v>0.75340303605839354</v>
      </c>
      <c r="V64" s="296">
        <v>14</v>
      </c>
      <c r="W64" s="296">
        <f t="shared" si="2"/>
        <v>2.4659696394160643E-2</v>
      </c>
      <c r="X64" s="296">
        <v>60</v>
      </c>
    </row>
    <row r="65" spans="21:24" x14ac:dyDescent="0.35">
      <c r="U65" s="296">
        <f t="shared" si="3"/>
        <v>0.77686983985157021</v>
      </c>
      <c r="V65" s="296">
        <v>15</v>
      </c>
      <c r="W65" s="296">
        <f t="shared" si="2"/>
        <v>2.2313016014842982E-2</v>
      </c>
      <c r="X65" s="296">
        <v>61</v>
      </c>
    </row>
    <row r="66" spans="21:24" x14ac:dyDescent="0.35">
      <c r="U66" s="296">
        <f t="shared" si="3"/>
        <v>0.79810348200534464</v>
      </c>
      <c r="V66" s="296">
        <v>16</v>
      </c>
      <c r="W66" s="296">
        <f t="shared" si="2"/>
        <v>2.0189651799465538E-2</v>
      </c>
      <c r="X66" s="296">
        <v>62</v>
      </c>
    </row>
    <row r="67" spans="21:24" x14ac:dyDescent="0.35">
      <c r="U67" s="296">
        <f t="shared" si="3"/>
        <v>0.81731647594726542</v>
      </c>
      <c r="V67" s="296">
        <v>17</v>
      </c>
      <c r="W67" s="296">
        <f t="shared" si="2"/>
        <v>1.8268352405273462E-2</v>
      </c>
      <c r="X67" s="296">
        <v>63</v>
      </c>
    </row>
    <row r="68" spans="21:24" x14ac:dyDescent="0.35">
      <c r="U68" s="296">
        <f t="shared" si="3"/>
        <v>0.83470111177841344</v>
      </c>
      <c r="V68" s="296">
        <v>18</v>
      </c>
      <c r="W68" s="296">
        <f t="shared" si="2"/>
        <v>1.6529888822158653E-2</v>
      </c>
      <c r="X68" s="296">
        <v>64</v>
      </c>
    </row>
    <row r="69" spans="21:24" x14ac:dyDescent="0.35">
      <c r="U69" s="296">
        <f t="shared" si="3"/>
        <v>0.85043138077736491</v>
      </c>
      <c r="V69" s="296">
        <v>19</v>
      </c>
      <c r="W69" s="296">
        <f t="shared" si="2"/>
        <v>1.4956861922263504E-2</v>
      </c>
      <c r="X69" s="296">
        <v>65</v>
      </c>
    </row>
    <row r="70" spans="21:24" x14ac:dyDescent="0.35">
      <c r="U70" s="296">
        <f t="shared" si="3"/>
        <v>0.8646647167633873</v>
      </c>
      <c r="V70" s="296">
        <v>20</v>
      </c>
      <c r="W70" s="296">
        <f t="shared" si="2"/>
        <v>1.3533528323661271E-2</v>
      </c>
      <c r="X70" s="296">
        <v>66</v>
      </c>
    </row>
    <row r="71" spans="21:24" x14ac:dyDescent="0.35">
      <c r="U71" s="296">
        <f t="shared" si="3"/>
        <v>0.87754357174701814</v>
      </c>
      <c r="V71" s="296">
        <v>21</v>
      </c>
      <c r="W71" s="296">
        <f t="shared" si="2"/>
        <v>1.2245642825298192E-2</v>
      </c>
      <c r="X71" s="296">
        <v>67</v>
      </c>
    </row>
    <row r="72" spans="21:24" x14ac:dyDescent="0.35">
      <c r="U72" s="296">
        <f t="shared" si="3"/>
        <v>0.8891968416376661</v>
      </c>
      <c r="V72" s="296">
        <v>22</v>
      </c>
      <c r="W72" s="296">
        <f t="shared" si="2"/>
        <v>1.1080315836233388E-2</v>
      </c>
      <c r="X72" s="296">
        <v>68</v>
      </c>
    </row>
    <row r="73" spans="21:24" x14ac:dyDescent="0.35">
      <c r="U73" s="296">
        <f t="shared" si="3"/>
        <v>0.89974115627719631</v>
      </c>
      <c r="V73" s="296">
        <v>23</v>
      </c>
      <c r="W73" s="296">
        <f t="shared" si="2"/>
        <v>1.0025884372280372E-2</v>
      </c>
      <c r="X73" s="296">
        <v>69</v>
      </c>
    </row>
    <row r="74" spans="21:24" x14ac:dyDescent="0.35">
      <c r="U74" s="296">
        <f t="shared" si="3"/>
        <v>0.90928204671058754</v>
      </c>
      <c r="V74" s="296">
        <v>24</v>
      </c>
      <c r="W74" s="296">
        <f t="shared" si="2"/>
        <v>9.0717953289412481E-3</v>
      </c>
      <c r="X74" s="296">
        <v>70</v>
      </c>
    </row>
    <row r="75" spans="21:24" x14ac:dyDescent="0.35">
      <c r="U75" s="296">
        <f t="shared" si="3"/>
        <v>0.91791500137610116</v>
      </c>
      <c r="V75" s="296">
        <v>25</v>
      </c>
      <c r="W75" s="296">
        <f t="shared" si="2"/>
        <v>8.208499862389881E-3</v>
      </c>
      <c r="X75" s="296">
        <v>71</v>
      </c>
    </row>
    <row r="76" spans="21:24" x14ac:dyDescent="0.35">
      <c r="U76" s="296">
        <f t="shared" si="3"/>
        <v>0.92572642178566611</v>
      </c>
      <c r="V76" s="296">
        <v>26</v>
      </c>
      <c r="W76" s="296">
        <f t="shared" si="2"/>
        <v>7.4273578214333882E-3</v>
      </c>
      <c r="X76" s="296">
        <v>72</v>
      </c>
    </row>
    <row r="77" spans="21:24" x14ac:dyDescent="0.35">
      <c r="U77" s="296">
        <f t="shared" si="3"/>
        <v>0.93279448726025027</v>
      </c>
      <c r="V77" s="296">
        <v>27</v>
      </c>
      <c r="W77" s="296">
        <f t="shared" si="2"/>
        <v>6.7205512739749763E-3</v>
      </c>
      <c r="X77" s="296">
        <v>73</v>
      </c>
    </row>
    <row r="78" spans="21:24" x14ac:dyDescent="0.35">
      <c r="U78" s="296">
        <f t="shared" si="3"/>
        <v>0.93918993737478207</v>
      </c>
      <c r="V78" s="296">
        <v>28</v>
      </c>
      <c r="W78" s="296">
        <f t="shared" si="2"/>
        <v>6.0810062625217959E-3</v>
      </c>
      <c r="X78" s="296">
        <v>74</v>
      </c>
    </row>
    <row r="79" spans="21:24" x14ac:dyDescent="0.35">
      <c r="U79" s="296">
        <f t="shared" si="3"/>
        <v>0.94497677994359275</v>
      </c>
      <c r="V79" s="296">
        <v>29</v>
      </c>
      <c r="W79" s="296">
        <f t="shared" si="2"/>
        <v>5.502322005640721E-3</v>
      </c>
      <c r="X79" s="296">
        <v>75</v>
      </c>
    </row>
    <row r="80" spans="21:24" x14ac:dyDescent="0.35">
      <c r="U80" s="296">
        <f t="shared" si="3"/>
        <v>0.95021293163213605</v>
      </c>
      <c r="V80" s="296">
        <v>30</v>
      </c>
      <c r="W80" s="296">
        <f t="shared" si="2"/>
        <v>4.9787068367863948E-3</v>
      </c>
      <c r="X80" s="296">
        <v>76</v>
      </c>
    </row>
    <row r="81" spans="21:24" x14ac:dyDescent="0.35">
      <c r="U81" s="296">
        <f t="shared" si="3"/>
        <v>0.95495079760644219</v>
      </c>
      <c r="V81" s="296">
        <v>31</v>
      </c>
      <c r="W81" s="296">
        <f t="shared" si="2"/>
        <v>4.5049202393557799E-3</v>
      </c>
      <c r="X81" s="296">
        <v>77</v>
      </c>
    </row>
    <row r="82" spans="21:24" x14ac:dyDescent="0.35">
      <c r="U82" s="296">
        <f t="shared" si="3"/>
        <v>0.95923779602163384</v>
      </c>
      <c r="V82" s="296">
        <v>32</v>
      </c>
      <c r="W82" s="296">
        <f t="shared" si="2"/>
        <v>4.0762203978366215E-3</v>
      </c>
      <c r="X82" s="296">
        <v>78</v>
      </c>
    </row>
    <row r="83" spans="21:24" x14ac:dyDescent="0.35">
      <c r="U83" s="296">
        <f t="shared" si="3"/>
        <v>0.96311683259876002</v>
      </c>
      <c r="V83" s="296">
        <v>33</v>
      </c>
      <c r="W83" s="296">
        <f t="shared" si="2"/>
        <v>3.6883167401239995E-3</v>
      </c>
      <c r="X83" s="296">
        <v>79</v>
      </c>
    </row>
    <row r="84" spans="21:24" x14ac:dyDescent="0.35">
      <c r="U84" s="296">
        <f t="shared" si="3"/>
        <v>0.96662673003967392</v>
      </c>
      <c r="V84" s="296">
        <v>34</v>
      </c>
      <c r="W84" s="296">
        <f t="shared" si="2"/>
        <v>3.3373269960326069E-3</v>
      </c>
      <c r="X84" s="296">
        <v>80</v>
      </c>
    </row>
    <row r="85" spans="21:24" x14ac:dyDescent="0.35">
      <c r="U85" s="296">
        <f t="shared" si="3"/>
        <v>0.96980261657768152</v>
      </c>
      <c r="V85" s="296">
        <v>35</v>
      </c>
      <c r="W85" s="296">
        <f t="shared" si="2"/>
        <v>3.0197383422318502E-3</v>
      </c>
      <c r="X85" s="296">
        <v>81</v>
      </c>
    </row>
    <row r="86" spans="21:24" x14ac:dyDescent="0.35">
      <c r="U86" s="296">
        <f t="shared" si="3"/>
        <v>0.97267627755270747</v>
      </c>
      <c r="V86" s="296">
        <v>36</v>
      </c>
      <c r="W86" s="296">
        <f t="shared" si="2"/>
        <v>2.7323722447292562E-3</v>
      </c>
      <c r="X86" s="296">
        <v>82</v>
      </c>
    </row>
    <row r="87" spans="21:24" x14ac:dyDescent="0.35">
      <c r="U87" s="296">
        <f t="shared" si="3"/>
        <v>0.97527647352966063</v>
      </c>
      <c r="V87" s="296">
        <v>37</v>
      </c>
      <c r="W87" s="296">
        <f t="shared" si="2"/>
        <v>2.4723526470339392E-3</v>
      </c>
      <c r="X87" s="296">
        <v>83</v>
      </c>
    </row>
    <row r="88" spans="21:24" x14ac:dyDescent="0.35">
      <c r="U88" s="296">
        <f t="shared" ref="U88:U119" si="4">_xlfn.EXPON.DIST(V88,$I$4,TRUE)</f>
        <v>0.97762922814383446</v>
      </c>
      <c r="V88" s="296">
        <v>38</v>
      </c>
      <c r="W88" s="296">
        <f t="shared" si="2"/>
        <v>2.2370771856165591E-3</v>
      </c>
      <c r="X88" s="296">
        <v>84</v>
      </c>
    </row>
    <row r="89" spans="21:24" x14ac:dyDescent="0.35">
      <c r="U89" s="296">
        <f t="shared" si="4"/>
        <v>0.97975808855419566</v>
      </c>
      <c r="V89" s="296">
        <v>39</v>
      </c>
      <c r="W89" s="296">
        <f t="shared" si="2"/>
        <v>2.0241911445804382E-3</v>
      </c>
      <c r="X89" s="296">
        <v>85</v>
      </c>
    </row>
    <row r="90" spans="21:24" x14ac:dyDescent="0.35">
      <c r="U90" s="296">
        <f t="shared" si="4"/>
        <v>0.98168436111126578</v>
      </c>
      <c r="V90" s="296">
        <v>40</v>
      </c>
      <c r="W90" s="296">
        <f t="shared" si="2"/>
        <v>1.831563888873418E-3</v>
      </c>
      <c r="X90" s="296">
        <v>86</v>
      </c>
    </row>
    <row r="91" spans="21:24" x14ac:dyDescent="0.35">
      <c r="U91" s="296">
        <f t="shared" si="4"/>
        <v>0.98342732459823878</v>
      </c>
      <c r="V91" s="296">
        <v>41</v>
      </c>
      <c r="W91" s="296">
        <f t="shared" si="2"/>
        <v>1.6572675401761239E-3</v>
      </c>
      <c r="X91" s="296">
        <v>87</v>
      </c>
    </row>
    <row r="92" spans="21:24" x14ac:dyDescent="0.35">
      <c r="U92" s="296">
        <f t="shared" si="4"/>
        <v>0.9850044231795223</v>
      </c>
      <c r="V92" s="296">
        <v>42</v>
      </c>
      <c r="W92" s="296">
        <f t="shared" si="2"/>
        <v>1.4995576820477704E-3</v>
      </c>
      <c r="X92" s="296">
        <v>88</v>
      </c>
    </row>
    <row r="93" spans="21:24" x14ac:dyDescent="0.35">
      <c r="U93" s="296">
        <f t="shared" si="4"/>
        <v>0.98643144098779911</v>
      </c>
      <c r="V93" s="296">
        <v>43</v>
      </c>
      <c r="W93" s="296">
        <f t="shared" si="2"/>
        <v>1.3568559012200935E-3</v>
      </c>
      <c r="X93" s="296">
        <v>89</v>
      </c>
    </row>
    <row r="94" spans="21:24" x14ac:dyDescent="0.35">
      <c r="U94" s="296">
        <f t="shared" si="4"/>
        <v>0.98772266009693155</v>
      </c>
      <c r="V94" s="296">
        <v>44</v>
      </c>
      <c r="W94" s="296">
        <f t="shared" si="2"/>
        <v>1.2277339903068436E-3</v>
      </c>
      <c r="X94" s="296">
        <v>90</v>
      </c>
    </row>
    <row r="95" spans="21:24" x14ac:dyDescent="0.35">
      <c r="U95" s="296">
        <f t="shared" si="4"/>
        <v>0.98889100346175773</v>
      </c>
      <c r="V95" s="296">
        <v>45</v>
      </c>
      <c r="W95" s="296">
        <f t="shared" si="2"/>
        <v>1.1108996538242307E-3</v>
      </c>
      <c r="X95" s="296">
        <v>91</v>
      </c>
    </row>
    <row r="96" spans="21:24" x14ac:dyDescent="0.35">
      <c r="U96" s="296">
        <f t="shared" si="4"/>
        <v>0.98994816425536647</v>
      </c>
      <c r="V96" s="296">
        <v>46</v>
      </c>
      <c r="W96" s="296">
        <f t="shared" si="2"/>
        <v>1.0051835744633575E-3</v>
      </c>
      <c r="X96" s="296">
        <v>92</v>
      </c>
    </row>
    <row r="97" spans="21:24" x14ac:dyDescent="0.35">
      <c r="U97" s="296">
        <f t="shared" si="4"/>
        <v>0.99090472289830422</v>
      </c>
      <c r="V97" s="296">
        <v>47</v>
      </c>
      <c r="W97" s="296">
        <f t="shared" si="2"/>
        <v>9.095277101695816E-4</v>
      </c>
      <c r="X97" s="296">
        <v>93</v>
      </c>
    </row>
    <row r="98" spans="21:24" x14ac:dyDescent="0.35">
      <c r="U98" s="296">
        <f t="shared" si="4"/>
        <v>0.99177025295097998</v>
      </c>
      <c r="V98" s="296">
        <v>48</v>
      </c>
      <c r="W98" s="296">
        <f t="shared" si="2"/>
        <v>8.2297470490200241E-4</v>
      </c>
      <c r="X98" s="296">
        <v>94</v>
      </c>
    </row>
    <row r="99" spans="21:24" x14ac:dyDescent="0.35">
      <c r="U99" s="296">
        <f t="shared" si="4"/>
        <v>0.99255341692907562</v>
      </c>
      <c r="V99" s="296">
        <v>49</v>
      </c>
      <c r="W99" s="296">
        <f t="shared" si="2"/>
        <v>7.4465830709243388E-4</v>
      </c>
      <c r="X99" s="296">
        <v>95</v>
      </c>
    </row>
    <row r="100" spans="21:24" x14ac:dyDescent="0.35">
      <c r="U100" s="296">
        <f t="shared" si="4"/>
        <v>0.99326205300091452</v>
      </c>
      <c r="V100" s="296">
        <v>50</v>
      </c>
      <c r="W100" s="296">
        <f t="shared" si="2"/>
        <v>6.7379469990854672E-4</v>
      </c>
      <c r="X100" s="296">
        <v>96</v>
      </c>
    </row>
    <row r="101" spans="21:24" x14ac:dyDescent="0.35">
      <c r="U101" s="296">
        <f t="shared" si="4"/>
        <v>0.99390325343448438</v>
      </c>
      <c r="V101" s="296">
        <v>51</v>
      </c>
      <c r="W101" s="296">
        <f t="shared" si="2"/>
        <v>6.0967465655156327E-4</v>
      </c>
      <c r="X101" s="296">
        <v>97</v>
      </c>
    </row>
    <row r="102" spans="21:24" x14ac:dyDescent="0.35">
      <c r="U102" s="296">
        <f t="shared" si="4"/>
        <v>0.99448343557923924</v>
      </c>
      <c r="V102" s="296">
        <v>52</v>
      </c>
      <c r="W102" s="296">
        <f t="shared" si="2"/>
        <v>5.5165644207607722E-4</v>
      </c>
      <c r="X102" s="296">
        <v>98</v>
      </c>
    </row>
    <row r="103" spans="21:24" x14ac:dyDescent="0.35">
      <c r="U103" s="296">
        <f t="shared" si="4"/>
        <v>0.99500840609308983</v>
      </c>
      <c r="V103" s="296">
        <v>53</v>
      </c>
      <c r="W103" s="296">
        <f t="shared" si="2"/>
        <v>4.9915939069102131E-4</v>
      </c>
      <c r="X103" s="296">
        <v>99</v>
      </c>
    </row>
    <row r="104" spans="21:24" x14ac:dyDescent="0.35">
      <c r="U104" s="296">
        <f t="shared" si="4"/>
        <v>0.99548341905738735</v>
      </c>
      <c r="V104" s="296">
        <v>54</v>
      </c>
      <c r="W104" s="296">
        <f t="shared" si="2"/>
        <v>4.5165809426126662E-4</v>
      </c>
      <c r="X104" s="296">
        <v>100</v>
      </c>
    </row>
    <row r="105" spans="21:24" x14ac:dyDescent="0.35">
      <c r="U105" s="296">
        <f t="shared" si="4"/>
        <v>0.99591322856153597</v>
      </c>
      <c r="V105" s="296">
        <v>55</v>
      </c>
      <c r="W105" s="296">
        <f t="shared" si="2"/>
        <v>4.0867714384640666E-4</v>
      </c>
      <c r="X105" s="296">
        <v>101</v>
      </c>
    </row>
    <row r="106" spans="21:24" x14ac:dyDescent="0.35">
      <c r="U106" s="296">
        <f t="shared" si="4"/>
        <v>0.99630213628351705</v>
      </c>
      <c r="V106" s="296">
        <v>56</v>
      </c>
      <c r="W106" s="296">
        <f t="shared" si="2"/>
        <v>3.6978637164829291E-4</v>
      </c>
      <c r="X106" s="296">
        <v>102</v>
      </c>
    </row>
    <row r="107" spans="21:24" x14ac:dyDescent="0.35">
      <c r="U107" s="296">
        <f t="shared" si="4"/>
        <v>0.99665403454252877</v>
      </c>
      <c r="V107" s="296">
        <v>57</v>
      </c>
      <c r="W107" s="296">
        <f t="shared" si="2"/>
        <v>3.3459654574712722E-4</v>
      </c>
      <c r="X107" s="296">
        <v>103</v>
      </c>
    </row>
    <row r="108" spans="21:24" x14ac:dyDescent="0.35">
      <c r="U108" s="296">
        <f t="shared" si="4"/>
        <v>0.99697244525462414</v>
      </c>
      <c r="V108" s="296">
        <v>58</v>
      </c>
      <c r="W108" s="296">
        <f t="shared" si="2"/>
        <v>3.0275547453758131E-4</v>
      </c>
      <c r="X108" s="296">
        <v>104</v>
      </c>
    </row>
    <row r="109" spans="21:24" x14ac:dyDescent="0.35">
      <c r="U109" s="296">
        <f t="shared" si="4"/>
        <v>0.99726055518123158</v>
      </c>
      <c r="V109" s="296">
        <v>59</v>
      </c>
      <c r="W109" s="296">
        <f t="shared" si="2"/>
        <v>2.7394448187683686E-4</v>
      </c>
      <c r="X109" s="296">
        <v>105</v>
      </c>
    </row>
    <row r="110" spans="21:24" x14ac:dyDescent="0.35">
      <c r="U110" s="296">
        <f t="shared" si="4"/>
        <v>0.99752124782333362</v>
      </c>
      <c r="V110" s="296">
        <v>60</v>
      </c>
      <c r="W110" s="296">
        <f t="shared" si="2"/>
        <v>2.4787521766663585E-4</v>
      </c>
      <c r="X110" s="296">
        <v>106</v>
      </c>
    </row>
    <row r="111" spans="21:24" x14ac:dyDescent="0.35">
      <c r="U111" s="296">
        <f t="shared" si="4"/>
        <v>0.99775713228051421</v>
      </c>
      <c r="V111" s="296">
        <v>61</v>
      </c>
      <c r="W111" s="296">
        <f t="shared" si="2"/>
        <v>2.2428677194858012E-4</v>
      </c>
      <c r="X111" s="296">
        <v>107</v>
      </c>
    </row>
    <row r="112" spans="21:24" x14ac:dyDescent="0.35">
      <c r="U112" s="296">
        <f t="shared" si="4"/>
        <v>0.99797056936370432</v>
      </c>
      <c r="V112" s="296">
        <v>62</v>
      </c>
      <c r="W112" s="296">
        <f t="shared" si="2"/>
        <v>2.0294306362957342E-4</v>
      </c>
      <c r="X112" s="296">
        <v>108</v>
      </c>
    </row>
    <row r="113" spans="21:24" x14ac:dyDescent="0.35">
      <c r="U113" s="296">
        <f t="shared" si="4"/>
        <v>0.9981636952229711</v>
      </c>
      <c r="V113" s="296">
        <v>63</v>
      </c>
      <c r="W113" s="296">
        <f t="shared" si="2"/>
        <v>1.8363047770289057E-4</v>
      </c>
      <c r="X113" s="296">
        <v>109</v>
      </c>
    </row>
    <row r="114" spans="21:24" x14ac:dyDescent="0.35">
      <c r="U114" s="296">
        <f t="shared" si="4"/>
        <v>0.99833844272682604</v>
      </c>
      <c r="V114" s="296">
        <v>64</v>
      </c>
      <c r="W114" s="296">
        <f t="shared" si="2"/>
        <v>1.661557273173934E-4</v>
      </c>
      <c r="X114" s="296">
        <v>110</v>
      </c>
    </row>
    <row r="115" spans="21:24" x14ac:dyDescent="0.35">
      <c r="U115" s="296">
        <f t="shared" si="4"/>
        <v>0.99849656080702243</v>
      </c>
      <c r="V115" s="296">
        <v>65</v>
      </c>
      <c r="W115" s="296">
        <f t="shared" si="2"/>
        <v>1.5034391929775724E-4</v>
      </c>
      <c r="X115" s="296">
        <v>111</v>
      </c>
    </row>
    <row r="116" spans="21:24" x14ac:dyDescent="0.35">
      <c r="U116" s="296">
        <f t="shared" si="4"/>
        <v>0.99863963196245209</v>
      </c>
      <c r="V116" s="296">
        <v>66</v>
      </c>
      <c r="W116" s="296">
        <f t="shared" ref="W116:W149" si="5">_xlfn.EXPON.DIST(V116,$I$4,FALSE)</f>
        <v>1.3603680375478928E-4</v>
      </c>
      <c r="X116" s="296">
        <v>112</v>
      </c>
    </row>
    <row r="117" spans="21:24" x14ac:dyDescent="0.35">
      <c r="U117" s="296">
        <f t="shared" si="4"/>
        <v>0.99876908809732656</v>
      </c>
      <c r="V117" s="296">
        <v>67</v>
      </c>
      <c r="W117" s="296">
        <f t="shared" si="5"/>
        <v>1.2309119026734811E-4</v>
      </c>
      <c r="X117" s="296">
        <v>113</v>
      </c>
    </row>
    <row r="118" spans="21:24" x14ac:dyDescent="0.35">
      <c r="U118" s="296">
        <f t="shared" si="4"/>
        <v>0.99888622485215517</v>
      </c>
      <c r="V118" s="296">
        <v>68</v>
      </c>
      <c r="W118" s="296">
        <f t="shared" si="5"/>
        <v>1.1137751478448025E-4</v>
      </c>
      <c r="X118" s="296">
        <v>114</v>
      </c>
    </row>
    <row r="119" spans="21:24" x14ac:dyDescent="0.35">
      <c r="U119" s="296">
        <f t="shared" si="4"/>
        <v>0.99899221457095144</v>
      </c>
      <c r="V119" s="296">
        <v>69</v>
      </c>
      <c r="W119" s="296">
        <f t="shared" si="5"/>
        <v>1.0077854290485106E-4</v>
      </c>
      <c r="X119" s="296">
        <v>115</v>
      </c>
    </row>
    <row r="120" spans="21:24" x14ac:dyDescent="0.35">
      <c r="U120" s="296">
        <f t="shared" ref="U120:U150" si="6">_xlfn.EXPON.DIST(V120,$I$4,TRUE)</f>
        <v>0.99908811803444553</v>
      </c>
      <c r="V120" s="296">
        <v>70</v>
      </c>
      <c r="W120" s="296">
        <f t="shared" si="5"/>
        <v>9.1188196555451624E-5</v>
      </c>
      <c r="X120" s="296">
        <v>116</v>
      </c>
    </row>
    <row r="121" spans="21:24" x14ac:dyDescent="0.35">
      <c r="U121" s="296">
        <f t="shared" si="6"/>
        <v>0.99917489507673407</v>
      </c>
      <c r="V121" s="296">
        <v>71</v>
      </c>
      <c r="W121" s="296">
        <f t="shared" si="5"/>
        <v>8.2510492326590392E-5</v>
      </c>
      <c r="X121" s="296">
        <v>117</v>
      </c>
    </row>
    <row r="122" spans="21:24" x14ac:dyDescent="0.35">
      <c r="U122" s="296">
        <f t="shared" si="6"/>
        <v>0.99925341419162328</v>
      </c>
      <c r="V122" s="296">
        <v>72</v>
      </c>
      <c r="W122" s="296">
        <f t="shared" si="5"/>
        <v>7.4658580837667923E-5</v>
      </c>
      <c r="X122" s="296">
        <v>118</v>
      </c>
    </row>
    <row r="123" spans="21:24" x14ac:dyDescent="0.35">
      <c r="U123" s="296">
        <f t="shared" si="6"/>
        <v>0.99932446122480612</v>
      </c>
      <c r="V123" s="296">
        <v>73</v>
      </c>
      <c r="W123" s="296">
        <f t="shared" si="5"/>
        <v>6.7553877519384382E-5</v>
      </c>
      <c r="X123" s="296">
        <v>119</v>
      </c>
    </row>
    <row r="124" spans="21:24" x14ac:dyDescent="0.35">
      <c r="U124" s="296">
        <f t="shared" si="6"/>
        <v>0.99938874723887039</v>
      </c>
      <c r="V124" s="296">
        <v>74</v>
      </c>
      <c r="W124" s="296">
        <f t="shared" si="5"/>
        <v>6.1125276112957227E-5</v>
      </c>
      <c r="X124" s="296">
        <v>120</v>
      </c>
    </row>
    <row r="125" spans="21:24" x14ac:dyDescent="0.35">
      <c r="U125" s="296">
        <f t="shared" si="6"/>
        <v>0.99944691562985222</v>
      </c>
      <c r="V125" s="296">
        <v>75</v>
      </c>
      <c r="W125" s="296">
        <f t="shared" si="5"/>
        <v>5.5308437014783363E-5</v>
      </c>
      <c r="X125" s="296">
        <v>121</v>
      </c>
    </row>
    <row r="126" spans="21:24" x14ac:dyDescent="0.35">
      <c r="U126" s="296">
        <f t="shared" si="6"/>
        <v>0.99949954856655943</v>
      </c>
      <c r="V126" s="296">
        <v>76</v>
      </c>
      <c r="W126" s="296">
        <f t="shared" si="5"/>
        <v>5.004514334406104E-5</v>
      </c>
      <c r="X126" s="296">
        <v>122</v>
      </c>
    </row>
    <row r="127" spans="21:24" x14ac:dyDescent="0.35">
      <c r="U127" s="296">
        <f t="shared" si="6"/>
        <v>0.99954717281711325</v>
      </c>
      <c r="V127" s="296">
        <v>77</v>
      </c>
      <c r="W127" s="296">
        <f t="shared" si="5"/>
        <v>4.5282718288679699E-5</v>
      </c>
      <c r="X127" s="296">
        <v>123</v>
      </c>
    </row>
    <row r="128" spans="21:24" x14ac:dyDescent="0.35">
      <c r="U128" s="296">
        <f t="shared" si="6"/>
        <v>0.99959026502102022</v>
      </c>
      <c r="V128" s="296">
        <v>78</v>
      </c>
      <c r="W128" s="296">
        <f t="shared" si="5"/>
        <v>4.0973497897978647E-5</v>
      </c>
      <c r="X128" s="296">
        <v>124</v>
      </c>
    </row>
    <row r="129" spans="21:24" x14ac:dyDescent="0.35">
      <c r="U129" s="296">
        <f t="shared" si="6"/>
        <v>0.99962925645954093</v>
      </c>
      <c r="V129" s="296">
        <v>79</v>
      </c>
      <c r="W129" s="296">
        <f t="shared" si="5"/>
        <v>3.7074354045908826E-5</v>
      </c>
      <c r="X129" s="296">
        <v>125</v>
      </c>
    </row>
    <row r="130" spans="21:24" x14ac:dyDescent="0.35">
      <c r="U130" s="296">
        <f t="shared" si="6"/>
        <v>0.99966453737209748</v>
      </c>
      <c r="V130" s="296">
        <v>80</v>
      </c>
      <c r="W130" s="296">
        <f t="shared" si="5"/>
        <v>3.3546262790251189E-5</v>
      </c>
      <c r="X130" s="296">
        <v>126</v>
      </c>
    </row>
    <row r="131" spans="21:24" x14ac:dyDescent="0.35">
      <c r="U131" s="296">
        <f t="shared" si="6"/>
        <v>0.9996964608619211</v>
      </c>
      <c r="V131" s="296">
        <v>81</v>
      </c>
      <c r="W131" s="296">
        <f t="shared" si="5"/>
        <v>3.0353913807886679E-5</v>
      </c>
      <c r="X131" s="296">
        <v>127</v>
      </c>
    </row>
    <row r="132" spans="21:24" x14ac:dyDescent="0.35">
      <c r="U132" s="296">
        <f t="shared" si="6"/>
        <v>0.99972534643002786</v>
      </c>
      <c r="V132" s="296">
        <v>82</v>
      </c>
      <c r="W132" s="296">
        <f t="shared" si="5"/>
        <v>2.7465356997214206E-5</v>
      </c>
      <c r="X132" s="296">
        <v>128</v>
      </c>
    </row>
    <row r="133" spans="21:24" x14ac:dyDescent="0.35">
      <c r="U133" s="296">
        <f t="shared" si="6"/>
        <v>0.99975148317289209</v>
      </c>
      <c r="V133" s="296">
        <v>83</v>
      </c>
      <c r="W133" s="296">
        <f t="shared" si="5"/>
        <v>2.4851682710795188E-5</v>
      </c>
      <c r="X133" s="296">
        <v>129</v>
      </c>
    </row>
    <row r="134" spans="21:24" x14ac:dyDescent="0.35">
      <c r="U134" s="296">
        <f t="shared" si="6"/>
        <v>0.99977513267582119</v>
      </c>
      <c r="V134" s="296">
        <v>84</v>
      </c>
      <c r="W134" s="296">
        <f t="shared" si="5"/>
        <v>2.2486732417884819E-5</v>
      </c>
      <c r="X134" s="296">
        <v>130</v>
      </c>
    </row>
    <row r="135" spans="21:24" x14ac:dyDescent="0.35">
      <c r="U135" s="296">
        <f t="shared" si="6"/>
        <v>0.99979653163098936</v>
      </c>
      <c r="V135" s="296">
        <v>85</v>
      </c>
      <c r="W135" s="296">
        <f t="shared" si="5"/>
        <v>2.0346836901064418E-5</v>
      </c>
      <c r="X135" s="296">
        <v>131</v>
      </c>
    </row>
    <row r="136" spans="21:24" x14ac:dyDescent="0.35">
      <c r="U136" s="296">
        <f t="shared" si="6"/>
        <v>0.99981589420633243</v>
      </c>
      <c r="V136" s="296">
        <v>86</v>
      </c>
      <c r="W136" s="296">
        <f t="shared" si="5"/>
        <v>1.8410579366757919E-5</v>
      </c>
      <c r="X136" s="296">
        <v>132</v>
      </c>
    </row>
    <row r="137" spans="21:24" x14ac:dyDescent="0.35">
      <c r="U137" s="296">
        <f t="shared" si="6"/>
        <v>0.99983341418901239</v>
      </c>
      <c r="V137" s="296">
        <v>87</v>
      </c>
      <c r="W137" s="296">
        <f t="shared" si="5"/>
        <v>1.6658581098763325E-5</v>
      </c>
      <c r="X137" s="296">
        <v>133</v>
      </c>
    </row>
    <row r="138" spans="21:24" x14ac:dyDescent="0.35">
      <c r="U138" s="296">
        <f t="shared" si="6"/>
        <v>0.9998492669249045</v>
      </c>
      <c r="V138" s="296">
        <v>88</v>
      </c>
      <c r="W138" s="296">
        <f t="shared" si="5"/>
        <v>1.5073307509547651E-5</v>
      </c>
      <c r="X138" s="296">
        <v>134</v>
      </c>
    </row>
    <row r="139" spans="21:24" x14ac:dyDescent="0.35">
      <c r="U139" s="296">
        <f t="shared" si="6"/>
        <v>0.99986361107351795</v>
      </c>
      <c r="V139" s="296">
        <v>89</v>
      </c>
      <c r="W139" s="296">
        <f t="shared" si="5"/>
        <v>1.363889264820114E-5</v>
      </c>
      <c r="X139" s="296">
        <v>135</v>
      </c>
    </row>
    <row r="140" spans="21:24" x14ac:dyDescent="0.35">
      <c r="U140" s="296">
        <f t="shared" si="6"/>
        <v>0.99987659019591335</v>
      </c>
      <c r="V140" s="296">
        <v>90</v>
      </c>
      <c r="W140" s="296">
        <f t="shared" si="5"/>
        <v>1.2340980408667957E-5</v>
      </c>
      <c r="X140" s="296">
        <v>136</v>
      </c>
    </row>
    <row r="141" spans="21:24" x14ac:dyDescent="0.35">
      <c r="U141" s="296">
        <f t="shared" si="6"/>
        <v>0.99988833419150991</v>
      </c>
      <c r="V141" s="296">
        <v>91</v>
      </c>
      <c r="W141" s="296">
        <f t="shared" si="5"/>
        <v>1.1166580849011478E-5</v>
      </c>
      <c r="X141" s="296">
        <v>137</v>
      </c>
    </row>
    <row r="142" spans="21:24" x14ac:dyDescent="0.35">
      <c r="U142" s="296">
        <f t="shared" si="6"/>
        <v>0.99989896059816286</v>
      </c>
      <c r="V142" s="296">
        <v>92</v>
      </c>
      <c r="W142" s="296">
        <f t="shared" si="5"/>
        <v>1.0103940183709325E-5</v>
      </c>
      <c r="X142" s="296">
        <v>138</v>
      </c>
    </row>
    <row r="143" spans="21:24" x14ac:dyDescent="0.35">
      <c r="U143" s="296">
        <f t="shared" si="6"/>
        <v>0.99990857576852188</v>
      </c>
      <c r="V143" s="296">
        <v>93</v>
      </c>
      <c r="W143" s="296">
        <f t="shared" si="5"/>
        <v>9.1424231478173276E-6</v>
      </c>
      <c r="X143" s="296">
        <v>139</v>
      </c>
    </row>
    <row r="144" spans="21:24" x14ac:dyDescent="0.35">
      <c r="U144" s="296">
        <f t="shared" si="6"/>
        <v>0.99991727593444335</v>
      </c>
      <c r="V144" s="296">
        <v>94</v>
      </c>
      <c r="W144" s="296">
        <f t="shared" si="5"/>
        <v>8.2724065556632225E-6</v>
      </c>
      <c r="X144" s="296">
        <v>140</v>
      </c>
    </row>
    <row r="145" spans="21:24" x14ac:dyDescent="0.35">
      <c r="U145" s="296">
        <f t="shared" si="6"/>
        <v>0.99992514817011235</v>
      </c>
      <c r="V145" s="296">
        <v>95</v>
      </c>
      <c r="W145" s="296">
        <f t="shared" si="5"/>
        <v>7.4851829887700601E-6</v>
      </c>
      <c r="X145" s="296">
        <v>141</v>
      </c>
    </row>
    <row r="146" spans="21:24" x14ac:dyDescent="0.35">
      <c r="U146" s="296">
        <f t="shared" si="6"/>
        <v>0.99993227126350914</v>
      </c>
      <c r="V146" s="296">
        <v>96</v>
      </c>
      <c r="W146" s="296">
        <f t="shared" si="5"/>
        <v>6.772873649085378E-6</v>
      </c>
      <c r="X146" s="296">
        <v>142</v>
      </c>
    </row>
    <row r="147" spans="21:24" x14ac:dyDescent="0.35">
      <c r="U147" s="296">
        <f t="shared" si="6"/>
        <v>0.99993871650494681</v>
      </c>
      <c r="V147" s="296">
        <v>97</v>
      </c>
      <c r="W147" s="296">
        <f t="shared" si="5"/>
        <v>6.1283495053222026E-6</v>
      </c>
      <c r="X147" s="296">
        <v>143</v>
      </c>
    </row>
    <row r="148" spans="21:24" x14ac:dyDescent="0.35">
      <c r="U148" s="296">
        <f t="shared" si="6"/>
        <v>0.99994454840056779</v>
      </c>
      <c r="V148" s="296">
        <v>98</v>
      </c>
      <c r="W148" s="296">
        <f t="shared" si="5"/>
        <v>5.545159943217695E-6</v>
      </c>
      <c r="X148" s="296">
        <v>144</v>
      </c>
    </row>
    <row r="149" spans="21:24" x14ac:dyDescent="0.35">
      <c r="U149" s="296">
        <f t="shared" si="6"/>
        <v>0.99994982531794385</v>
      </c>
      <c r="V149" s="296">
        <v>99</v>
      </c>
      <c r="W149" s="296">
        <f t="shared" si="5"/>
        <v>5.0174682056175289E-6</v>
      </c>
      <c r="X149" s="296">
        <v>145</v>
      </c>
    </row>
    <row r="150" spans="21:24" x14ac:dyDescent="0.35">
      <c r="U150" s="296">
        <f t="shared" si="6"/>
        <v>0.99995460007023751</v>
      </c>
      <c r="V150" s="296">
        <v>100</v>
      </c>
      <c r="W150" s="296">
        <f>_xlfn.EXPON.DIST(V150,$I$4,FALSE)</f>
        <v>4.5399929762484852E-6</v>
      </c>
      <c r="X150" s="296">
        <v>146</v>
      </c>
    </row>
    <row r="151" spans="21:24" x14ac:dyDescent="0.35">
      <c r="U151" s="296">
        <f t="shared" ref="U151:U214" si="7">_xlfn.EXPON.DIST(V151,$I$4,TRUE)</f>
        <v>0.99995892044477475</v>
      </c>
      <c r="V151" s="296">
        <v>101</v>
      </c>
      <c r="W151" s="296">
        <f t="shared" ref="W151:W214" si="8">_xlfn.EXPON.DIST(V151,$I$4,FALSE)</f>
        <v>4.1079555225300653E-6</v>
      </c>
      <c r="X151" s="296">
        <v>147</v>
      </c>
    </row>
    <row r="152" spans="21:24" x14ac:dyDescent="0.35">
      <c r="U152" s="296">
        <f t="shared" si="7"/>
        <v>0.99996282968131589</v>
      </c>
      <c r="V152" s="296">
        <v>102</v>
      </c>
      <c r="W152" s="296">
        <f t="shared" si="8"/>
        <v>3.717031868412667E-6</v>
      </c>
      <c r="X152" s="296">
        <v>148</v>
      </c>
    </row>
    <row r="153" spans="21:24" x14ac:dyDescent="0.35">
      <c r="U153" s="296">
        <f t="shared" si="7"/>
        <v>0.99996636690481433</v>
      </c>
      <c r="V153" s="296">
        <v>103</v>
      </c>
      <c r="W153" s="296">
        <f t="shared" si="8"/>
        <v>3.3633095185718968E-6</v>
      </c>
      <c r="X153" s="296">
        <v>149</v>
      </c>
    </row>
    <row r="154" spans="21:24" x14ac:dyDescent="0.35">
      <c r="U154" s="296">
        <f t="shared" si="7"/>
        <v>0.99996956751699162</v>
      </c>
      <c r="V154" s="296">
        <v>104</v>
      </c>
      <c r="W154" s="296">
        <f t="shared" si="8"/>
        <v>3.0432483008403628E-6</v>
      </c>
      <c r="X154" s="296">
        <v>150</v>
      </c>
    </row>
    <row r="155" spans="21:24" x14ac:dyDescent="0.35">
      <c r="U155" s="296">
        <f t="shared" si="7"/>
        <v>0.99997246355065028</v>
      </c>
      <c r="V155" s="296">
        <v>105</v>
      </c>
      <c r="W155" s="296">
        <f t="shared" si="8"/>
        <v>2.7536449349747159E-6</v>
      </c>
      <c r="X155" s="296">
        <v>151</v>
      </c>
    </row>
    <row r="156" spans="21:24" x14ac:dyDescent="0.35">
      <c r="U156" s="296">
        <f t="shared" si="7"/>
        <v>0.99997508399026847</v>
      </c>
      <c r="V156" s="296">
        <v>106</v>
      </c>
      <c r="W156" s="296">
        <f t="shared" si="8"/>
        <v>2.4916009731503162E-6</v>
      </c>
      <c r="X156" s="296">
        <v>152</v>
      </c>
    </row>
    <row r="157" spans="21:24" x14ac:dyDescent="0.35">
      <c r="U157" s="296">
        <f t="shared" si="7"/>
        <v>0.9999774550620868</v>
      </c>
      <c r="V157" s="296">
        <v>107</v>
      </c>
      <c r="W157" s="296">
        <f t="shared" si="8"/>
        <v>2.2544937913212171E-6</v>
      </c>
      <c r="X157" s="296">
        <v>153</v>
      </c>
    </row>
    <row r="158" spans="21:24" x14ac:dyDescent="0.35">
      <c r="U158" s="296">
        <f t="shared" si="7"/>
        <v>0.99997960049658885</v>
      </c>
      <c r="V158" s="296">
        <v>108</v>
      </c>
      <c r="W158" s="296">
        <f t="shared" si="8"/>
        <v>2.0399503411171922E-6</v>
      </c>
      <c r="X158" s="296">
        <v>154</v>
      </c>
    </row>
    <row r="159" spans="21:24" x14ac:dyDescent="0.35">
      <c r="U159" s="296">
        <f t="shared" si="7"/>
        <v>0.99998154176600418</v>
      </c>
      <c r="V159" s="296">
        <v>109</v>
      </c>
      <c r="W159" s="296">
        <f t="shared" si="8"/>
        <v>1.845823399578056E-6</v>
      </c>
      <c r="X159" s="296">
        <v>155</v>
      </c>
    </row>
    <row r="160" spans="21:24" x14ac:dyDescent="0.35">
      <c r="U160" s="296">
        <f t="shared" si="7"/>
        <v>0.99998329829920973</v>
      </c>
      <c r="V160" s="296">
        <v>110</v>
      </c>
      <c r="W160" s="296">
        <f t="shared" si="8"/>
        <v>1.670170079024566E-6</v>
      </c>
      <c r="X160" s="296">
        <v>156</v>
      </c>
    </row>
    <row r="161" spans="21:24" x14ac:dyDescent="0.35">
      <c r="U161" s="296">
        <f t="shared" si="7"/>
        <v>0.9999848876761801</v>
      </c>
      <c r="V161" s="296">
        <v>111</v>
      </c>
      <c r="W161" s="296">
        <f t="shared" si="8"/>
        <v>1.5112323819855007E-6</v>
      </c>
      <c r="X161" s="296">
        <v>157</v>
      </c>
    </row>
    <row r="162" spans="21:24" x14ac:dyDescent="0.35">
      <c r="U162" s="296">
        <f t="shared" si="7"/>
        <v>0.99998632580393432</v>
      </c>
      <c r="V162" s="296">
        <v>112</v>
      </c>
      <c r="W162" s="296">
        <f t="shared" si="8"/>
        <v>1.367419606568094E-6</v>
      </c>
      <c r="X162" s="296">
        <v>158</v>
      </c>
    </row>
    <row r="163" spans="21:24" x14ac:dyDescent="0.35">
      <c r="U163" s="296">
        <f t="shared" si="7"/>
        <v>0.99998762707573818</v>
      </c>
      <c r="V163" s="296">
        <v>113</v>
      </c>
      <c r="W163" s="296">
        <f t="shared" si="8"/>
        <v>1.2372924261788223E-6</v>
      </c>
      <c r="X163" s="296">
        <v>159</v>
      </c>
    </row>
    <row r="164" spans="21:24" x14ac:dyDescent="0.35">
      <c r="U164" s="296">
        <f t="shared" si="7"/>
        <v>0.99998880451515737</v>
      </c>
      <c r="V164" s="296">
        <v>114</v>
      </c>
      <c r="W164" s="296">
        <f t="shared" si="8"/>
        <v>1.119548484259094E-6</v>
      </c>
      <c r="X164" s="296">
        <v>160</v>
      </c>
    </row>
    <row r="165" spans="21:24" x14ac:dyDescent="0.35">
      <c r="U165" s="296">
        <f t="shared" si="7"/>
        <v>0.99998986990640137</v>
      </c>
      <c r="V165" s="296">
        <v>115</v>
      </c>
      <c r="W165" s="296">
        <f t="shared" si="8"/>
        <v>1.0130093598630711E-6</v>
      </c>
      <c r="X165" s="296">
        <v>161</v>
      </c>
    </row>
    <row r="166" spans="21:24" x14ac:dyDescent="0.35">
      <c r="U166" s="296">
        <f t="shared" si="7"/>
        <v>0.99999083391226373</v>
      </c>
      <c r="V166" s="296">
        <v>116</v>
      </c>
      <c r="W166" s="296">
        <f t="shared" si="8"/>
        <v>9.1660877362476027E-7</v>
      </c>
      <c r="X166" s="296">
        <v>162</v>
      </c>
    </row>
    <row r="167" spans="21:24" x14ac:dyDescent="0.35">
      <c r="U167" s="296">
        <f t="shared" si="7"/>
        <v>0.99999170618083921</v>
      </c>
      <c r="V167" s="296">
        <v>117</v>
      </c>
      <c r="W167" s="296">
        <f t="shared" si="8"/>
        <v>8.2938191607573575E-7</v>
      </c>
      <c r="X167" s="296">
        <v>163</v>
      </c>
    </row>
    <row r="168" spans="21:24" x14ac:dyDescent="0.35">
      <c r="U168" s="296">
        <f t="shared" si="7"/>
        <v>0.99999249544208491</v>
      </c>
      <c r="V168" s="296">
        <v>118</v>
      </c>
      <c r="W168" s="296">
        <f t="shared" si="8"/>
        <v>7.5045579150768581E-7</v>
      </c>
      <c r="X168" s="296">
        <v>164</v>
      </c>
    </row>
    <row r="169" spans="21:24" x14ac:dyDescent="0.35">
      <c r="U169" s="296">
        <f t="shared" si="7"/>
        <v>0.99999320959519267</v>
      </c>
      <c r="V169" s="296">
        <v>119</v>
      </c>
      <c r="W169" s="296">
        <f t="shared" si="8"/>
        <v>6.7904048073794703E-7</v>
      </c>
      <c r="X169" s="296">
        <v>165</v>
      </c>
    </row>
    <row r="170" spans="21:24" x14ac:dyDescent="0.35">
      <c r="U170" s="296">
        <f t="shared" si="7"/>
        <v>0.99999385578764666</v>
      </c>
      <c r="V170" s="296">
        <v>120</v>
      </c>
      <c r="W170" s="296">
        <f t="shared" si="8"/>
        <v>6.14421235332821E-7</v>
      </c>
      <c r="X170" s="296">
        <v>166</v>
      </c>
    </row>
    <row r="171" spans="21:24" x14ac:dyDescent="0.35">
      <c r="U171" s="296">
        <f t="shared" si="7"/>
        <v>0.99999444048675834</v>
      </c>
      <c r="V171" s="296">
        <v>121</v>
      </c>
      <c r="W171" s="296">
        <f t="shared" si="8"/>
        <v>5.5595132416501365E-7</v>
      </c>
      <c r="X171" s="296">
        <v>167</v>
      </c>
    </row>
    <row r="172" spans="21:24" x14ac:dyDescent="0.35">
      <c r="U172" s="296">
        <f t="shared" si="7"/>
        <v>0.99999496954439293</v>
      </c>
      <c r="V172" s="296">
        <v>122</v>
      </c>
      <c r="W172" s="296">
        <f t="shared" si="8"/>
        <v>5.0304556071114396E-7</v>
      </c>
      <c r="X172" s="296">
        <v>168</v>
      </c>
    </row>
    <row r="173" spans="21:24" x14ac:dyDescent="0.35">
      <c r="U173" s="296">
        <f t="shared" si="7"/>
        <v>0.99999544825553688</v>
      </c>
      <c r="V173" s="296">
        <v>123</v>
      </c>
      <c r="W173" s="296">
        <f t="shared" si="8"/>
        <v>4.5517444630832312E-7</v>
      </c>
      <c r="X173" s="296">
        <v>169</v>
      </c>
    </row>
    <row r="174" spans="21:24" x14ac:dyDescent="0.35">
      <c r="U174" s="296">
        <f t="shared" si="7"/>
        <v>0.99999588141129248</v>
      </c>
      <c r="V174" s="296">
        <v>124</v>
      </c>
      <c r="W174" s="296">
        <f t="shared" si="8"/>
        <v>4.1185887075357082E-7</v>
      </c>
      <c r="X174" s="296">
        <v>170</v>
      </c>
    </row>
    <row r="175" spans="21:24" x14ac:dyDescent="0.35">
      <c r="U175" s="296">
        <f t="shared" si="7"/>
        <v>0.99999627334682795</v>
      </c>
      <c r="V175" s="296">
        <v>125</v>
      </c>
      <c r="W175" s="296">
        <f t="shared" si="8"/>
        <v>3.7266531720786709E-7</v>
      </c>
      <c r="X175" s="296">
        <v>171</v>
      </c>
    </row>
    <row r="176" spans="21:24" x14ac:dyDescent="0.35">
      <c r="U176" s="296">
        <f t="shared" si="7"/>
        <v>0.99999662798476585</v>
      </c>
      <c r="V176" s="296">
        <v>126</v>
      </c>
      <c r="W176" s="296">
        <f t="shared" si="8"/>
        <v>3.3720152341391789E-7</v>
      </c>
      <c r="X176" s="296">
        <v>172</v>
      </c>
    </row>
    <row r="177" spans="21:24" x14ac:dyDescent="0.35">
      <c r="U177" s="296">
        <f t="shared" si="7"/>
        <v>0.99999694887444202</v>
      </c>
      <c r="V177" s="296">
        <v>127</v>
      </c>
      <c r="W177" s="296">
        <f t="shared" si="8"/>
        <v>3.0511255580364174E-7</v>
      </c>
      <c r="X177" s="296">
        <v>173</v>
      </c>
    </row>
    <row r="178" spans="21:24" x14ac:dyDescent="0.35">
      <c r="U178" s="296">
        <f t="shared" si="7"/>
        <v>0.999997239227428</v>
      </c>
      <c r="V178" s="296">
        <v>128</v>
      </c>
      <c r="W178" s="296">
        <f t="shared" si="8"/>
        <v>2.7607725720371986E-7</v>
      </c>
      <c r="X178" s="296">
        <v>174</v>
      </c>
    </row>
    <row r="179" spans="21:24" x14ac:dyDescent="0.35">
      <c r="U179" s="296">
        <f t="shared" si="7"/>
        <v>0.99999750194967418</v>
      </c>
      <c r="V179" s="296">
        <v>129</v>
      </c>
      <c r="W179" s="296">
        <f t="shared" si="8"/>
        <v>2.4980503258666351E-7</v>
      </c>
      <c r="X179" s="296">
        <v>175</v>
      </c>
    </row>
    <row r="180" spans="21:24" x14ac:dyDescent="0.35">
      <c r="U180" s="296">
        <f t="shared" si="7"/>
        <v>0.99999773967059302</v>
      </c>
      <c r="V180" s="296">
        <v>130</v>
      </c>
      <c r="W180" s="296">
        <f t="shared" si="8"/>
        <v>2.2603294069810543E-7</v>
      </c>
      <c r="X180" s="296">
        <v>176</v>
      </c>
    </row>
    <row r="181" spans="21:24" x14ac:dyDescent="0.35">
      <c r="U181" s="296">
        <f t="shared" si="7"/>
        <v>0.99999795476937547</v>
      </c>
      <c r="V181" s="296">
        <v>131</v>
      </c>
      <c r="W181" s="296">
        <f t="shared" si="8"/>
        <v>2.045230624523486E-7</v>
      </c>
      <c r="X181" s="296">
        <v>177</v>
      </c>
    </row>
    <row r="182" spans="21:24" x14ac:dyDescent="0.35">
      <c r="U182" s="296">
        <f t="shared" si="7"/>
        <v>0.99999814939880238</v>
      </c>
      <c r="V182" s="296">
        <v>132</v>
      </c>
      <c r="W182" s="296">
        <f t="shared" si="8"/>
        <v>1.8506011975819049E-7</v>
      </c>
      <c r="X182" s="296">
        <v>178</v>
      </c>
    </row>
    <row r="183" spans="21:24" x14ac:dyDescent="0.35">
      <c r="U183" s="296">
        <f t="shared" si="7"/>
        <v>0.99999832550679058</v>
      </c>
      <c r="V183" s="296">
        <v>133</v>
      </c>
      <c r="W183" s="296">
        <f t="shared" si="8"/>
        <v>1.6744932094342662E-7</v>
      </c>
      <c r="X183" s="296">
        <v>179</v>
      </c>
    </row>
    <row r="184" spans="21:24" x14ac:dyDescent="0.35">
      <c r="U184" s="296">
        <f t="shared" si="7"/>
        <v>0.99999848485588783</v>
      </c>
      <c r="V184" s="296">
        <v>134</v>
      </c>
      <c r="W184" s="296">
        <f t="shared" si="8"/>
        <v>1.515144112143249E-7</v>
      </c>
      <c r="X184" s="296">
        <v>180</v>
      </c>
    </row>
    <row r="185" spans="21:24" x14ac:dyDescent="0.35">
      <c r="U185" s="296">
        <f t="shared" si="7"/>
        <v>0.99999862904091363</v>
      </c>
      <c r="V185" s="296">
        <v>135</v>
      </c>
      <c r="W185" s="296">
        <f t="shared" si="8"/>
        <v>1.3709590863840845E-7</v>
      </c>
      <c r="X185" s="296">
        <v>181</v>
      </c>
    </row>
    <row r="186" spans="21:24" x14ac:dyDescent="0.35">
      <c r="U186" s="296">
        <f t="shared" si="7"/>
        <v>0.99999875950492001</v>
      </c>
      <c r="V186" s="296">
        <v>136</v>
      </c>
      <c r="W186" s="296">
        <f t="shared" si="8"/>
        <v>1.2404950799567112E-7</v>
      </c>
      <c r="X186" s="296">
        <v>182</v>
      </c>
    </row>
    <row r="187" spans="21:24" x14ac:dyDescent="0.35">
      <c r="U187" s="296">
        <f t="shared" si="7"/>
        <v>0.99999887755363481</v>
      </c>
      <c r="V187" s="296">
        <v>137</v>
      </c>
      <c r="W187" s="296">
        <f t="shared" si="8"/>
        <v>1.1224463652343423E-7</v>
      </c>
      <c r="X187" s="296">
        <v>183</v>
      </c>
    </row>
    <row r="188" spans="21:24" x14ac:dyDescent="0.35">
      <c r="U188" s="296">
        <f t="shared" si="7"/>
        <v>0.99999898436852896</v>
      </c>
      <c r="V188" s="296">
        <v>138</v>
      </c>
      <c r="W188" s="296">
        <f t="shared" si="8"/>
        <v>1.0156314710024903E-7</v>
      </c>
      <c r="X188" s="296">
        <v>184</v>
      </c>
    </row>
    <row r="189" spans="21:24" x14ac:dyDescent="0.35">
      <c r="U189" s="296">
        <f t="shared" si="7"/>
        <v>0.9999990810186421</v>
      </c>
      <c r="V189" s="296">
        <v>139</v>
      </c>
      <c r="W189" s="296">
        <f t="shared" si="8"/>
        <v>9.1898135789795722E-8</v>
      </c>
      <c r="X189" s="296">
        <v>185</v>
      </c>
    </row>
    <row r="190" spans="21:24" x14ac:dyDescent="0.35">
      <c r="U190" s="296">
        <f t="shared" si="7"/>
        <v>0.9999991684712809</v>
      </c>
      <c r="V190" s="296">
        <v>140</v>
      </c>
      <c r="W190" s="296">
        <f t="shared" si="8"/>
        <v>8.3152871910356798E-8</v>
      </c>
      <c r="X190" s="296">
        <v>186</v>
      </c>
    </row>
    <row r="191" spans="21:24" x14ac:dyDescent="0.35">
      <c r="U191" s="296">
        <f t="shared" si="7"/>
        <v>0.99999924760170078</v>
      </c>
      <c r="V191" s="296">
        <v>141</v>
      </c>
      <c r="W191" s="296">
        <f t="shared" si="8"/>
        <v>7.5239829921641997E-8</v>
      </c>
      <c r="X191" s="296">
        <v>187</v>
      </c>
    </row>
    <row r="192" spans="21:24" x14ac:dyDescent="0.35">
      <c r="U192" s="296">
        <f t="shared" si="7"/>
        <v>0.99999931920186558</v>
      </c>
      <c r="V192" s="296">
        <v>142</v>
      </c>
      <c r="W192" s="296">
        <f t="shared" si="8"/>
        <v>6.8079813439763315E-8</v>
      </c>
      <c r="X192" s="296">
        <v>188</v>
      </c>
    </row>
    <row r="193" spans="21:24" x14ac:dyDescent="0.35">
      <c r="U193" s="296">
        <f t="shared" si="7"/>
        <v>0.99999938398837385</v>
      </c>
      <c r="V193" s="296">
        <v>143</v>
      </c>
      <c r="W193" s="296">
        <f t="shared" si="8"/>
        <v>6.1601162613205269E-8</v>
      </c>
      <c r="X193" s="296">
        <v>189</v>
      </c>
    </row>
    <row r="194" spans="21:24" x14ac:dyDescent="0.35">
      <c r="U194" s="296">
        <f t="shared" si="7"/>
        <v>0.9999994426096307</v>
      </c>
      <c r="V194" s="296">
        <v>144</v>
      </c>
      <c r="W194" s="296">
        <f t="shared" si="8"/>
        <v>5.5739036926945958E-8</v>
      </c>
      <c r="X194" s="296">
        <v>190</v>
      </c>
    </row>
    <row r="195" spans="21:24" x14ac:dyDescent="0.35">
      <c r="U195" s="296">
        <f t="shared" si="7"/>
        <v>0.99999949565233748</v>
      </c>
      <c r="V195" s="296">
        <v>145</v>
      </c>
      <c r="W195" s="296">
        <f t="shared" si="8"/>
        <v>5.0434766256788804E-8</v>
      </c>
      <c r="X195" s="296">
        <v>191</v>
      </c>
    </row>
    <row r="196" spans="21:24" x14ac:dyDescent="0.35">
      <c r="U196" s="296">
        <f t="shared" si="7"/>
        <v>0.99999954364736321</v>
      </c>
      <c r="V196" s="296">
        <v>146</v>
      </c>
      <c r="W196" s="296">
        <f t="shared" si="8"/>
        <v>4.5635263679039863E-8</v>
      </c>
      <c r="X196" s="296">
        <v>192</v>
      </c>
    </row>
    <row r="197" spans="21:24" x14ac:dyDescent="0.35">
      <c r="U197" s="296">
        <f t="shared" si="7"/>
        <v>0.99999958707505843</v>
      </c>
      <c r="V197" s="296">
        <v>147</v>
      </c>
      <c r="W197" s="296">
        <f t="shared" si="8"/>
        <v>4.1292494158732646E-8</v>
      </c>
      <c r="X197" s="296">
        <v>193</v>
      </c>
    </row>
    <row r="198" spans="21:24" x14ac:dyDescent="0.35">
      <c r="U198" s="296">
        <f t="shared" si="7"/>
        <v>0.99999962637006201</v>
      </c>
      <c r="V198" s="296">
        <v>148</v>
      </c>
      <c r="W198" s="296">
        <f t="shared" si="8"/>
        <v>3.7362993798852604E-8</v>
      </c>
      <c r="X198" s="296">
        <v>194</v>
      </c>
    </row>
    <row r="199" spans="21:24" x14ac:dyDescent="0.35">
      <c r="U199" s="296">
        <f t="shared" si="7"/>
        <v>0.9999996619256516</v>
      </c>
      <c r="V199" s="296">
        <v>149</v>
      </c>
      <c r="W199" s="296">
        <f t="shared" si="8"/>
        <v>3.3807434839047371E-8</v>
      </c>
      <c r="X199" s="296">
        <v>195</v>
      </c>
    </row>
    <row r="200" spans="21:24" x14ac:dyDescent="0.35">
      <c r="U200" s="296">
        <f t="shared" si="7"/>
        <v>0.99999969409767953</v>
      </c>
      <c r="V200" s="296">
        <v>150</v>
      </c>
      <c r="W200" s="296">
        <f t="shared" si="8"/>
        <v>3.0590232050182579E-8</v>
      </c>
      <c r="X200" s="296">
        <v>196</v>
      </c>
    </row>
    <row r="201" spans="21:24" x14ac:dyDescent="0.35">
      <c r="U201" s="296">
        <f t="shared" si="7"/>
        <v>0.99999972320813413</v>
      </c>
      <c r="V201" s="296">
        <v>151</v>
      </c>
      <c r="W201" s="296">
        <f t="shared" si="8"/>
        <v>2.7679186585408024E-8</v>
      </c>
      <c r="X201" s="296">
        <v>197</v>
      </c>
    </row>
    <row r="202" spans="21:24" x14ac:dyDescent="0.35">
      <c r="U202" s="296">
        <f t="shared" si="7"/>
        <v>0.99999974954836279</v>
      </c>
      <c r="V202" s="296">
        <v>152</v>
      </c>
      <c r="W202" s="296">
        <f t="shared" si="8"/>
        <v>2.5045163723276172E-8</v>
      </c>
      <c r="X202" s="296">
        <v>198</v>
      </c>
    </row>
    <row r="203" spans="21:24" x14ac:dyDescent="0.35">
      <c r="U203" s="296">
        <f t="shared" si="7"/>
        <v>0.9999997733819872</v>
      </c>
      <c r="V203" s="296">
        <v>153</v>
      </c>
      <c r="W203" s="296">
        <f t="shared" si="8"/>
        <v>2.26618012776571E-8</v>
      </c>
      <c r="X203" s="296">
        <v>199</v>
      </c>
    </row>
    <row r="204" spans="21:24" x14ac:dyDescent="0.35">
      <c r="U204" s="296">
        <f t="shared" si="7"/>
        <v>0.99999979494754243</v>
      </c>
      <c r="V204" s="296">
        <v>154</v>
      </c>
      <c r="W204" s="296">
        <f t="shared" si="8"/>
        <v>2.0505245756119269E-8</v>
      </c>
      <c r="X204" s="296">
        <v>200</v>
      </c>
    </row>
    <row r="205" spans="21:24" x14ac:dyDescent="0.35">
      <c r="U205" s="296">
        <f t="shared" si="7"/>
        <v>0.99999981446086372</v>
      </c>
      <c r="V205" s="296">
        <v>155</v>
      </c>
      <c r="W205" s="296">
        <f t="shared" si="8"/>
        <v>1.8553913626159786E-8</v>
      </c>
      <c r="X205" s="296">
        <v>201</v>
      </c>
    </row>
    <row r="206" spans="21:24" x14ac:dyDescent="0.35">
      <c r="U206" s="296">
        <f t="shared" si="7"/>
        <v>0.99999983211724697</v>
      </c>
      <c r="V206" s="296">
        <v>156</v>
      </c>
      <c r="W206" s="296">
        <f t="shared" si="8"/>
        <v>1.6788275299956604E-8</v>
      </c>
      <c r="X206" s="296">
        <v>202</v>
      </c>
    </row>
    <row r="207" spans="21:24" x14ac:dyDescent="0.35">
      <c r="U207" s="296">
        <f t="shared" si="7"/>
        <v>0.99999984809340325</v>
      </c>
      <c r="V207" s="296">
        <v>157</v>
      </c>
      <c r="W207" s="296">
        <f t="shared" si="8"/>
        <v>1.5190659675689614E-8</v>
      </c>
      <c r="X207" s="296">
        <v>203</v>
      </c>
    </row>
    <row r="208" spans="21:24" x14ac:dyDescent="0.35">
      <c r="U208" s="296">
        <f t="shared" si="7"/>
        <v>0.99999986254922724</v>
      </c>
      <c r="V208" s="296">
        <v>158</v>
      </c>
      <c r="W208" s="296">
        <f t="shared" si="8"/>
        <v>1.374507727921396E-8</v>
      </c>
      <c r="X208" s="296">
        <v>204</v>
      </c>
    </row>
    <row r="209" spans="21:24" x14ac:dyDescent="0.35">
      <c r="U209" s="296">
        <f t="shared" si="7"/>
        <v>0.99999987562939763</v>
      </c>
      <c r="V209" s="296">
        <v>159</v>
      </c>
      <c r="W209" s="296">
        <f t="shared" si="8"/>
        <v>1.2437060236028695E-8</v>
      </c>
      <c r="X209" s="296">
        <v>205</v>
      </c>
    </row>
    <row r="210" spans="21:24" x14ac:dyDescent="0.35">
      <c r="U210" s="296">
        <f t="shared" si="7"/>
        <v>0.99999988746482527</v>
      </c>
      <c r="V210" s="296">
        <v>160</v>
      </c>
      <c r="W210" s="296">
        <f t="shared" si="8"/>
        <v>1.1253517471925913E-8</v>
      </c>
      <c r="X210" s="296">
        <v>206</v>
      </c>
    </row>
    <row r="211" spans="21:24" x14ac:dyDescent="0.35">
      <c r="U211" s="296">
        <f t="shared" si="7"/>
        <v>0.99999989817396306</v>
      </c>
      <c r="V211" s="296">
        <v>161</v>
      </c>
      <c r="W211" s="296">
        <f t="shared" si="8"/>
        <v>1.0182603693119987E-8</v>
      </c>
      <c r="X211" s="296">
        <v>207</v>
      </c>
    </row>
    <row r="212" spans="21:24" x14ac:dyDescent="0.35">
      <c r="U212" s="296">
        <f t="shared" si="7"/>
        <v>0.99999990786399162</v>
      </c>
      <c r="V212" s="296">
        <v>162</v>
      </c>
      <c r="W212" s="296">
        <f t="shared" si="8"/>
        <v>9.2136008345661349E-9</v>
      </c>
      <c r="X212" s="296">
        <v>208</v>
      </c>
    </row>
    <row r="213" spans="21:24" x14ac:dyDescent="0.35">
      <c r="U213" s="296">
        <f t="shared" si="7"/>
        <v>0.99999991663189214</v>
      </c>
      <c r="V213" s="296">
        <v>163</v>
      </c>
      <c r="W213" s="296">
        <f t="shared" si="8"/>
        <v>8.3368107899627718E-9</v>
      </c>
      <c r="X213" s="296">
        <v>209</v>
      </c>
    </row>
    <row r="214" spans="21:24" x14ac:dyDescent="0.35">
      <c r="U214" s="296">
        <f t="shared" si="7"/>
        <v>0.99999992456541653</v>
      </c>
      <c r="V214" s="296">
        <v>164</v>
      </c>
      <c r="W214" s="296">
        <f t="shared" si="8"/>
        <v>7.5434583498442318E-9</v>
      </c>
      <c r="X214" s="296">
        <v>210</v>
      </c>
    </row>
    <row r="215" spans="21:24" x14ac:dyDescent="0.35">
      <c r="U215" s="296">
        <f t="shared" ref="U215:U278" si="9">_xlfn.EXPON.DIST(V215,$I$4,TRUE)</f>
        <v>0.99999993174396629</v>
      </c>
      <c r="V215" s="296">
        <v>165</v>
      </c>
      <c r="W215" s="296">
        <f t="shared" ref="W215:W278" si="10">_xlfn.EXPON.DIST(V215,$I$4,FALSE)</f>
        <v>6.8256033763348701E-9</v>
      </c>
      <c r="X215" s="296">
        <v>211</v>
      </c>
    </row>
    <row r="216" spans="21:24" x14ac:dyDescent="0.35">
      <c r="U216" s="296">
        <f t="shared" si="9"/>
        <v>0.9999999382393866</v>
      </c>
      <c r="V216" s="296">
        <v>166</v>
      </c>
      <c r="W216" s="296">
        <f t="shared" si="10"/>
        <v>6.1760613355803633E-9</v>
      </c>
      <c r="X216" s="296">
        <v>212</v>
      </c>
    </row>
    <row r="217" spans="21:24" x14ac:dyDescent="0.35">
      <c r="U217" s="296">
        <f t="shared" si="9"/>
        <v>0.99999994411668602</v>
      </c>
      <c r="V217" s="296">
        <v>167</v>
      </c>
      <c r="W217" s="296">
        <f t="shared" si="10"/>
        <v>5.5883313925182679E-9</v>
      </c>
      <c r="X217" s="296">
        <v>213</v>
      </c>
    </row>
    <row r="218" spans="21:24" x14ac:dyDescent="0.35">
      <c r="U218" s="296">
        <f t="shared" si="9"/>
        <v>0.99999994943468651</v>
      </c>
      <c r="V218" s="296">
        <v>168</v>
      </c>
      <c r="W218" s="296">
        <f t="shared" si="10"/>
        <v>5.0565313483355204E-9</v>
      </c>
      <c r="X218" s="296">
        <v>214</v>
      </c>
    </row>
    <row r="219" spans="21:24" x14ac:dyDescent="0.35">
      <c r="U219" s="296">
        <f t="shared" si="9"/>
        <v>0.99999995424661225</v>
      </c>
      <c r="V219" s="296">
        <v>169</v>
      </c>
      <c r="W219" s="296">
        <f t="shared" si="10"/>
        <v>4.5753387694457962E-9</v>
      </c>
      <c r="X219" s="296">
        <v>215</v>
      </c>
    </row>
    <row r="220" spans="21:24" x14ac:dyDescent="0.35">
      <c r="U220" s="296">
        <f t="shared" si="9"/>
        <v>0.99999995860062285</v>
      </c>
      <c r="V220" s="296">
        <v>170</v>
      </c>
      <c r="W220" s="296">
        <f t="shared" si="10"/>
        <v>4.1399377187851668E-9</v>
      </c>
      <c r="X220" s="296">
        <v>216</v>
      </c>
    </row>
    <row r="221" spans="21:24" x14ac:dyDescent="0.35">
      <c r="U221" s="296">
        <f t="shared" si="9"/>
        <v>0.99999996254029444</v>
      </c>
      <c r="V221" s="296">
        <v>171</v>
      </c>
      <c r="W221" s="296">
        <f t="shared" si="10"/>
        <v>3.7459705562952454E-9</v>
      </c>
      <c r="X221" s="296">
        <v>217</v>
      </c>
    </row>
    <row r="222" spans="21:24" x14ac:dyDescent="0.35">
      <c r="U222" s="296">
        <f t="shared" si="9"/>
        <v>0.9999999661050567</v>
      </c>
      <c r="V222" s="296">
        <v>172</v>
      </c>
      <c r="W222" s="296">
        <f t="shared" si="10"/>
        <v>3.3894943261969243E-9</v>
      </c>
      <c r="X222" s="296">
        <v>218</v>
      </c>
    </row>
    <row r="223" spans="21:24" x14ac:dyDescent="0.35">
      <c r="U223" s="296">
        <f t="shared" si="9"/>
        <v>0.9999999693305871</v>
      </c>
      <c r="V223" s="296">
        <v>173</v>
      </c>
      <c r="W223" s="296">
        <f t="shared" si="10"/>
        <v>3.0669412945635554E-9</v>
      </c>
      <c r="X223" s="296">
        <v>219</v>
      </c>
    </row>
    <row r="224" spans="21:24" x14ac:dyDescent="0.35">
      <c r="U224" s="296">
        <f t="shared" si="9"/>
        <v>0.99999997224916759</v>
      </c>
      <c r="V224" s="296">
        <v>174</v>
      </c>
      <c r="W224" s="296">
        <f t="shared" si="10"/>
        <v>2.7750832422407469E-9</v>
      </c>
      <c r="X224" s="296">
        <v>220</v>
      </c>
    </row>
    <row r="225" spans="21:24" x14ac:dyDescent="0.35">
      <c r="U225" s="296">
        <f t="shared" si="9"/>
        <v>0.99999997489000847</v>
      </c>
      <c r="V225" s="296">
        <v>175</v>
      </c>
      <c r="W225" s="296">
        <f t="shared" si="10"/>
        <v>2.5109991557439821E-9</v>
      </c>
      <c r="X225" s="296">
        <v>221</v>
      </c>
    </row>
    <row r="226" spans="21:24" x14ac:dyDescent="0.35">
      <c r="U226" s="296">
        <f t="shared" si="9"/>
        <v>0.99999997727954004</v>
      </c>
      <c r="V226" s="296">
        <v>176</v>
      </c>
      <c r="W226" s="296">
        <f t="shared" si="10"/>
        <v>2.2720459927738558E-9</v>
      </c>
      <c r="X226" s="296">
        <v>222</v>
      </c>
    </row>
    <row r="227" spans="21:24" x14ac:dyDescent="0.35">
      <c r="U227" s="296">
        <f t="shared" si="9"/>
        <v>0.99999997944167773</v>
      </c>
      <c r="V227" s="296">
        <v>177</v>
      </c>
      <c r="W227" s="296">
        <f t="shared" si="10"/>
        <v>2.0558322297604486E-9</v>
      </c>
      <c r="X227" s="296">
        <v>223</v>
      </c>
    </row>
    <row r="228" spans="21:24" x14ac:dyDescent="0.35">
      <c r="U228" s="296">
        <f t="shared" si="9"/>
        <v>0.99999998139806068</v>
      </c>
      <c r="V228" s="296">
        <v>178</v>
      </c>
      <c r="W228" s="296">
        <f t="shared" si="10"/>
        <v>1.8601939266915512E-9</v>
      </c>
      <c r="X228" s="296">
        <v>224</v>
      </c>
    </row>
    <row r="229" spans="21:24" x14ac:dyDescent="0.35">
      <c r="U229" s="296">
        <f t="shared" si="9"/>
        <v>0.99999998316826932</v>
      </c>
      <c r="V229" s="296">
        <v>179</v>
      </c>
      <c r="W229" s="296">
        <f t="shared" si="10"/>
        <v>1.6831730696737537E-9</v>
      </c>
      <c r="X229" s="296">
        <v>225</v>
      </c>
    </row>
    <row r="230" spans="21:24" x14ac:dyDescent="0.35">
      <c r="U230" s="296">
        <f t="shared" si="9"/>
        <v>0.99999998477002028</v>
      </c>
      <c r="V230" s="296">
        <v>180</v>
      </c>
      <c r="W230" s="296">
        <f t="shared" si="10"/>
        <v>1.522997974471263E-9</v>
      </c>
      <c r="X230" s="296">
        <v>226</v>
      </c>
    </row>
    <row r="231" spans="21:24" x14ac:dyDescent="0.35">
      <c r="U231" s="296">
        <f t="shared" si="9"/>
        <v>0.99999998621934449</v>
      </c>
      <c r="V231" s="296">
        <v>181</v>
      </c>
      <c r="W231" s="296">
        <f t="shared" si="10"/>
        <v>1.3780655548945718E-9</v>
      </c>
      <c r="X231" s="296">
        <v>227</v>
      </c>
    </row>
    <row r="232" spans="21:24" x14ac:dyDescent="0.35">
      <c r="U232" s="296">
        <f t="shared" si="9"/>
        <v>0.99999998753074726</v>
      </c>
      <c r="V232" s="296">
        <v>182</v>
      </c>
      <c r="W232" s="296">
        <f t="shared" si="10"/>
        <v>1.2469252785750989E-9</v>
      </c>
      <c r="X232" s="296">
        <v>228</v>
      </c>
    </row>
    <row r="233" spans="21:24" x14ac:dyDescent="0.35">
      <c r="U233" s="296">
        <f t="shared" si="9"/>
        <v>0.99999998871735352</v>
      </c>
      <c r="V233" s="296">
        <v>183</v>
      </c>
      <c r="W233" s="296">
        <f t="shared" si="10"/>
        <v>1.1282646495496606E-9</v>
      </c>
      <c r="X233" s="296">
        <v>229</v>
      </c>
    </row>
    <row r="234" spans="21:24" x14ac:dyDescent="0.35">
      <c r="U234" s="296">
        <f t="shared" si="9"/>
        <v>0.99999998979103932</v>
      </c>
      <c r="V234" s="296">
        <v>184</v>
      </c>
      <c r="W234" s="296">
        <f t="shared" si="10"/>
        <v>1.0208960723597601E-9</v>
      </c>
      <c r="X234" s="296">
        <v>230</v>
      </c>
    </row>
    <row r="235" spans="21:24" x14ac:dyDescent="0.35">
      <c r="U235" s="296">
        <f t="shared" si="9"/>
        <v>0.99999999076255031</v>
      </c>
      <c r="V235" s="296">
        <v>185</v>
      </c>
      <c r="W235" s="296">
        <f t="shared" si="10"/>
        <v>9.2374496619705944E-10</v>
      </c>
      <c r="X235" s="296">
        <v>231</v>
      </c>
    </row>
    <row r="236" spans="21:24" x14ac:dyDescent="0.35">
      <c r="U236" s="296">
        <f t="shared" si="9"/>
        <v>0.99999999164160991</v>
      </c>
      <c r="V236" s="296">
        <v>186</v>
      </c>
      <c r="W236" s="296">
        <f t="shared" si="10"/>
        <v>8.3583901013746089E-10</v>
      </c>
      <c r="X236" s="296">
        <v>232</v>
      </c>
    </row>
    <row r="237" spans="21:24" x14ac:dyDescent="0.35">
      <c r="U237" s="296">
        <f t="shared" si="9"/>
        <v>0.99999999243701587</v>
      </c>
      <c r="V237" s="296">
        <v>187</v>
      </c>
      <c r="W237" s="296">
        <f t="shared" si="10"/>
        <v>7.5629841182651407E-10</v>
      </c>
      <c r="X237" s="296">
        <v>233</v>
      </c>
    </row>
    <row r="238" spans="21:24" x14ac:dyDescent="0.35">
      <c r="U238" s="296">
        <f t="shared" si="9"/>
        <v>0.99999999315672894</v>
      </c>
      <c r="V238" s="296">
        <v>188</v>
      </c>
      <c r="W238" s="296">
        <f t="shared" si="10"/>
        <v>6.8432710222179881E-10</v>
      </c>
      <c r="X238" s="296">
        <v>234</v>
      </c>
    </row>
    <row r="239" spans="21:24" x14ac:dyDescent="0.35">
      <c r="U239" s="296">
        <f t="shared" si="9"/>
        <v>0.99999999380795235</v>
      </c>
      <c r="V239" s="296">
        <v>189</v>
      </c>
      <c r="W239" s="296">
        <f t="shared" si="10"/>
        <v>6.1920476826640174E-10</v>
      </c>
      <c r="X239" s="296">
        <v>235</v>
      </c>
    </row>
    <row r="240" spans="21:24" x14ac:dyDescent="0.35">
      <c r="U240" s="296">
        <f t="shared" si="9"/>
        <v>0.99999999439720355</v>
      </c>
      <c r="V240" s="296">
        <v>190</v>
      </c>
      <c r="W240" s="296">
        <f t="shared" si="10"/>
        <v>5.602796437537268E-10</v>
      </c>
      <c r="X240" s="296">
        <v>236</v>
      </c>
    </row>
    <row r="241" spans="21:24" x14ac:dyDescent="0.35">
      <c r="U241" s="296">
        <f t="shared" si="9"/>
        <v>0.99999999493038016</v>
      </c>
      <c r="V241" s="296">
        <v>191</v>
      </c>
      <c r="W241" s="296">
        <f t="shared" si="10"/>
        <v>5.0696198623222865E-10</v>
      </c>
      <c r="X241" s="296">
        <v>237</v>
      </c>
    </row>
    <row r="242" spans="21:24" x14ac:dyDescent="0.35">
      <c r="U242" s="296">
        <f t="shared" si="9"/>
        <v>0.99999999541281825</v>
      </c>
      <c r="V242" s="296">
        <v>192</v>
      </c>
      <c r="W242" s="296">
        <f t="shared" si="10"/>
        <v>4.5871817466475081E-10</v>
      </c>
      <c r="X242" s="296">
        <v>238</v>
      </c>
    </row>
    <row r="243" spans="21:24" x14ac:dyDescent="0.35">
      <c r="U243" s="296">
        <f t="shared" si="9"/>
        <v>0.99999999584934629</v>
      </c>
      <c r="V243" s="296">
        <v>193</v>
      </c>
      <c r="W243" s="296">
        <f t="shared" si="10"/>
        <v>4.1506536876982237E-10</v>
      </c>
      <c r="X243" s="296">
        <v>239</v>
      </c>
    </row>
    <row r="244" spans="21:24" x14ac:dyDescent="0.35">
      <c r="U244" s="296">
        <f t="shared" si="9"/>
        <v>0.99999999624433322</v>
      </c>
      <c r="V244" s="296">
        <v>194</v>
      </c>
      <c r="W244" s="296">
        <f t="shared" si="10"/>
        <v>3.7556667659382893E-10</v>
      </c>
      <c r="X244" s="296">
        <v>240</v>
      </c>
    </row>
    <row r="245" spans="21:24" x14ac:dyDescent="0.35">
      <c r="U245" s="296">
        <f t="shared" si="9"/>
        <v>0.99999999660173222</v>
      </c>
      <c r="V245" s="296">
        <v>195</v>
      </c>
      <c r="W245" s="296">
        <f t="shared" si="10"/>
        <v>3.3982678194950711E-10</v>
      </c>
      <c r="X245" s="296">
        <v>241</v>
      </c>
    </row>
    <row r="246" spans="21:24" x14ac:dyDescent="0.35">
      <c r="U246" s="296">
        <f t="shared" si="9"/>
        <v>0.99999999692512009</v>
      </c>
      <c r="V246" s="296">
        <v>196</v>
      </c>
      <c r="W246" s="296">
        <f t="shared" si="10"/>
        <v>3.0748798795866061E-10</v>
      </c>
      <c r="X246" s="296">
        <v>242</v>
      </c>
    </row>
    <row r="247" spans="21:24" x14ac:dyDescent="0.35">
      <c r="U247" s="296">
        <f t="shared" si="9"/>
        <v>0.99999999721773358</v>
      </c>
      <c r="V247" s="296">
        <v>197</v>
      </c>
      <c r="W247" s="296">
        <f t="shared" si="10"/>
        <v>2.7822663710158628E-10</v>
      </c>
      <c r="X247" s="296">
        <v>243</v>
      </c>
    </row>
    <row r="248" spans="21:24" x14ac:dyDescent="0.35">
      <c r="U248" s="296">
        <f t="shared" si="9"/>
        <v>0.99999999748250123</v>
      </c>
      <c r="V248" s="296">
        <v>198</v>
      </c>
      <c r="W248" s="296">
        <f t="shared" si="10"/>
        <v>2.5174987194382778E-10</v>
      </c>
      <c r="X248" s="296">
        <v>244</v>
      </c>
    </row>
    <row r="249" spans="21:24" x14ac:dyDescent="0.35">
      <c r="U249" s="296">
        <f t="shared" si="9"/>
        <v>0.99999999772207293</v>
      </c>
      <c r="V249" s="296">
        <v>199</v>
      </c>
      <c r="W249" s="296">
        <f t="shared" si="10"/>
        <v>2.277927041205363E-10</v>
      </c>
      <c r="X249" s="296">
        <v>245</v>
      </c>
    </row>
    <row r="250" spans="21:24" x14ac:dyDescent="0.35">
      <c r="U250" s="296">
        <f t="shared" si="9"/>
        <v>0.99999999793884642</v>
      </c>
      <c r="V250" s="296">
        <v>200</v>
      </c>
      <c r="W250" s="296">
        <f t="shared" si="10"/>
        <v>2.061153622438558E-10</v>
      </c>
      <c r="X250" s="296">
        <v>246</v>
      </c>
    </row>
    <row r="251" spans="21:24" x14ac:dyDescent="0.35">
      <c r="U251" s="296">
        <f t="shared" si="9"/>
        <v>0.99999999813499107</v>
      </c>
      <c r="V251" s="296">
        <v>201</v>
      </c>
      <c r="W251" s="296">
        <f t="shared" si="10"/>
        <v>1.8650089219027672E-10</v>
      </c>
      <c r="X251" s="296">
        <v>247</v>
      </c>
    </row>
    <row r="252" spans="21:24" x14ac:dyDescent="0.35">
      <c r="U252" s="296">
        <f t="shared" si="9"/>
        <v>0.99999999831247011</v>
      </c>
      <c r="V252" s="296">
        <v>202</v>
      </c>
      <c r="W252" s="296">
        <f t="shared" si="10"/>
        <v>1.687529857508526E-10</v>
      </c>
      <c r="X252" s="296">
        <v>248</v>
      </c>
    </row>
    <row r="253" spans="21:24" x14ac:dyDescent="0.35">
      <c r="U253" s="296">
        <f t="shared" si="9"/>
        <v>0.99999999847305987</v>
      </c>
      <c r="V253" s="296">
        <v>203</v>
      </c>
      <c r="W253" s="296">
        <f t="shared" si="10"/>
        <v>1.5269401591266088E-10</v>
      </c>
      <c r="X253" s="296">
        <v>249</v>
      </c>
    </row>
    <row r="254" spans="21:24" x14ac:dyDescent="0.35">
      <c r="U254" s="296">
        <f t="shared" si="9"/>
        <v>0.99999999861836741</v>
      </c>
      <c r="V254" s="296">
        <v>204</v>
      </c>
      <c r="W254" s="296">
        <f t="shared" si="10"/>
        <v>1.381632591079536E-10</v>
      </c>
      <c r="X254" s="296">
        <v>250</v>
      </c>
    </row>
    <row r="255" spans="21:24" x14ac:dyDescent="0.35">
      <c r="U255" s="296">
        <f t="shared" si="9"/>
        <v>0.99999999874984713</v>
      </c>
      <c r="V255" s="296">
        <v>205</v>
      </c>
      <c r="W255" s="296">
        <f t="shared" si="10"/>
        <v>1.2501528663867427E-10</v>
      </c>
      <c r="X255" s="296">
        <v>251</v>
      </c>
    </row>
    <row r="256" spans="21:24" x14ac:dyDescent="0.35">
      <c r="U256" s="296">
        <f t="shared" si="9"/>
        <v>0.99999999886881485</v>
      </c>
      <c r="V256" s="296">
        <v>206</v>
      </c>
      <c r="W256" s="296">
        <f t="shared" si="10"/>
        <v>1.1311850917716327E-10</v>
      </c>
      <c r="X256" s="296">
        <v>252</v>
      </c>
    </row>
    <row r="257" spans="21:24" x14ac:dyDescent="0.35">
      <c r="U257" s="296">
        <f t="shared" si="9"/>
        <v>0.99999999897646141</v>
      </c>
      <c r="V257" s="296">
        <v>207</v>
      </c>
      <c r="W257" s="296">
        <f t="shared" si="10"/>
        <v>1.0235385977594126E-10</v>
      </c>
      <c r="X257" s="296">
        <v>253</v>
      </c>
    </row>
    <row r="258" spans="21:24" x14ac:dyDescent="0.35">
      <c r="U258" s="296">
        <f t="shared" si="9"/>
        <v>0.99999999907386394</v>
      </c>
      <c r="V258" s="296">
        <v>208</v>
      </c>
      <c r="W258" s="296">
        <f t="shared" si="10"/>
        <v>9.2613602205677544E-11</v>
      </c>
      <c r="X258" s="296">
        <v>254</v>
      </c>
    </row>
    <row r="259" spans="21:24" x14ac:dyDescent="0.35">
      <c r="U259" s="296">
        <f t="shared" si="9"/>
        <v>0.99999999916199744</v>
      </c>
      <c r="V259" s="296">
        <v>209</v>
      </c>
      <c r="W259" s="296">
        <f t="shared" si="10"/>
        <v>8.3800252694794609E-11</v>
      </c>
      <c r="X259" s="296">
        <v>255</v>
      </c>
    </row>
    <row r="260" spans="21:24" x14ac:dyDescent="0.35">
      <c r="U260" s="296">
        <f t="shared" si="9"/>
        <v>0.99999999924174399</v>
      </c>
      <c r="V260" s="296">
        <v>210</v>
      </c>
      <c r="W260" s="296">
        <f t="shared" si="10"/>
        <v>7.5825604279119076E-11</v>
      </c>
      <c r="X260" s="296">
        <v>256</v>
      </c>
    </row>
    <row r="261" spans="21:24" x14ac:dyDescent="0.35">
      <c r="U261" s="296">
        <f t="shared" si="9"/>
        <v>0.9999999993139016</v>
      </c>
      <c r="V261" s="296">
        <v>211</v>
      </c>
      <c r="W261" s="296">
        <f t="shared" si="10"/>
        <v>6.8609843996934414E-11</v>
      </c>
      <c r="X261" s="296">
        <v>257</v>
      </c>
    </row>
    <row r="262" spans="21:24" x14ac:dyDescent="0.35">
      <c r="U262" s="296">
        <f t="shared" si="9"/>
        <v>0.99999999937919248</v>
      </c>
      <c r="V262" s="296">
        <v>212</v>
      </c>
      <c r="W262" s="296">
        <f t="shared" si="10"/>
        <v>6.2080754094036014E-11</v>
      </c>
      <c r="X262" s="296">
        <v>258</v>
      </c>
    </row>
    <row r="263" spans="21:24" x14ac:dyDescent="0.35">
      <c r="U263" s="296">
        <f t="shared" si="9"/>
        <v>0.99999999943827012</v>
      </c>
      <c r="V263" s="296">
        <v>213</v>
      </c>
      <c r="W263" s="296">
        <f t="shared" si="10"/>
        <v>5.6172989244173001E-11</v>
      </c>
      <c r="X263" s="296">
        <v>259</v>
      </c>
    </row>
    <row r="264" spans="21:24" x14ac:dyDescent="0.35">
      <c r="U264" s="296">
        <f t="shared" si="9"/>
        <v>0.9999999994917258</v>
      </c>
      <c r="V264" s="296">
        <v>214</v>
      </c>
      <c r="W264" s="296">
        <f t="shared" si="10"/>
        <v>5.082742255105916E-11</v>
      </c>
      <c r="X264" s="296">
        <v>260</v>
      </c>
    </row>
    <row r="265" spans="21:24" x14ac:dyDescent="0.35">
      <c r="U265" s="296">
        <f t="shared" si="9"/>
        <v>0.99999999954009444</v>
      </c>
      <c r="V265" s="296">
        <v>215</v>
      </c>
      <c r="W265" s="296">
        <f t="shared" si="10"/>
        <v>4.599055378652317E-11</v>
      </c>
      <c r="X265" s="296">
        <v>261</v>
      </c>
    </row>
    <row r="266" spans="21:24" x14ac:dyDescent="0.35">
      <c r="U266" s="296">
        <f t="shared" si="9"/>
        <v>0.99999999958386021</v>
      </c>
      <c r="V266" s="296">
        <v>216</v>
      </c>
      <c r="W266" s="296">
        <f t="shared" si="10"/>
        <v>4.1613973942241492E-11</v>
      </c>
      <c r="X266" s="296">
        <v>262</v>
      </c>
    </row>
    <row r="267" spans="21:24" x14ac:dyDescent="0.35">
      <c r="U267" s="296">
        <f t="shared" si="9"/>
        <v>0.9999999996234612</v>
      </c>
      <c r="V267" s="296">
        <v>217</v>
      </c>
      <c r="W267" s="296">
        <f t="shared" si="10"/>
        <v>3.765388073611344E-11</v>
      </c>
      <c r="X267" s="296">
        <v>263</v>
      </c>
    </row>
    <row r="268" spans="21:24" x14ac:dyDescent="0.35">
      <c r="U268" s="296">
        <f t="shared" si="9"/>
        <v>0.99999999965929365</v>
      </c>
      <c r="V268" s="296">
        <v>218</v>
      </c>
      <c r="W268" s="296">
        <f t="shared" si="10"/>
        <v>3.4070640224298908E-11</v>
      </c>
      <c r="X268" s="296">
        <v>264</v>
      </c>
    </row>
    <row r="269" spans="21:24" x14ac:dyDescent="0.35">
      <c r="U269" s="296">
        <f t="shared" si="9"/>
        <v>0.99999999969171605</v>
      </c>
      <c r="V269" s="296">
        <v>219</v>
      </c>
      <c r="W269" s="296">
        <f t="shared" si="10"/>
        <v>3.0828390131386693E-11</v>
      </c>
      <c r="X269" s="296">
        <v>265</v>
      </c>
    </row>
    <row r="270" spans="21:24" x14ac:dyDescent="0.35">
      <c r="U270" s="296">
        <f t="shared" si="9"/>
        <v>0.99999999972105325</v>
      </c>
      <c r="V270" s="296">
        <v>220</v>
      </c>
      <c r="W270" s="296">
        <f t="shared" si="10"/>
        <v>2.7894680928689248E-11</v>
      </c>
      <c r="X270" s="296">
        <v>266</v>
      </c>
    </row>
    <row r="271" spans="21:24" x14ac:dyDescent="0.35">
      <c r="U271" s="296">
        <f t="shared" si="9"/>
        <v>0.99999999974759846</v>
      </c>
      <c r="V271" s="296">
        <v>221</v>
      </c>
      <c r="W271" s="296">
        <f t="shared" si="10"/>
        <v>2.524015106845207E-11</v>
      </c>
      <c r="X271" s="296">
        <v>267</v>
      </c>
    </row>
    <row r="272" spans="21:24" x14ac:dyDescent="0.35">
      <c r="U272" s="296">
        <f t="shared" si="9"/>
        <v>0.99999999977161769</v>
      </c>
      <c r="V272" s="296">
        <v>222</v>
      </c>
      <c r="W272" s="296">
        <f t="shared" si="10"/>
        <v>2.2838233123615703E-11</v>
      </c>
      <c r="X272" s="296">
        <v>268</v>
      </c>
    </row>
    <row r="273" spans="21:24" x14ac:dyDescent="0.35">
      <c r="U273" s="296">
        <f t="shared" si="9"/>
        <v>0.99999999979335108</v>
      </c>
      <c r="V273" s="296">
        <v>223</v>
      </c>
      <c r="W273" s="296">
        <f t="shared" si="10"/>
        <v>2.0664887892075804E-11</v>
      </c>
      <c r="X273" s="296">
        <v>269</v>
      </c>
    </row>
    <row r="274" spans="21:24" x14ac:dyDescent="0.35">
      <c r="U274" s="296">
        <f t="shared" si="9"/>
        <v>0.99999999981301635</v>
      </c>
      <c r="V274" s="296">
        <v>224</v>
      </c>
      <c r="W274" s="296">
        <f t="shared" si="10"/>
        <v>1.869836380426841E-11</v>
      </c>
      <c r="X274" s="296">
        <v>270</v>
      </c>
    </row>
    <row r="275" spans="21:24" x14ac:dyDescent="0.35">
      <c r="U275" s="296">
        <f t="shared" si="9"/>
        <v>0.99999999983081023</v>
      </c>
      <c r="V275" s="296">
        <v>225</v>
      </c>
      <c r="W275" s="296">
        <f t="shared" si="10"/>
        <v>1.6918979226151306E-11</v>
      </c>
      <c r="X275" s="296">
        <v>271</v>
      </c>
    </row>
    <row r="276" spans="21:24" x14ac:dyDescent="0.35">
      <c r="U276" s="296">
        <f t="shared" si="9"/>
        <v>0.99999999984691079</v>
      </c>
      <c r="V276" s="296">
        <v>226</v>
      </c>
      <c r="W276" s="296">
        <f t="shared" si="10"/>
        <v>1.5308925478794763E-11</v>
      </c>
      <c r="X276" s="296">
        <v>272</v>
      </c>
    </row>
    <row r="277" spans="21:24" x14ac:dyDescent="0.35">
      <c r="U277" s="296">
        <f t="shared" si="9"/>
        <v>0.99999999986147914</v>
      </c>
      <c r="V277" s="296">
        <v>227</v>
      </c>
      <c r="W277" s="296">
        <f t="shared" si="10"/>
        <v>1.3852088603137549E-11</v>
      </c>
      <c r="X277" s="296">
        <v>273</v>
      </c>
    </row>
    <row r="278" spans="21:24" x14ac:dyDescent="0.35">
      <c r="U278" s="296">
        <f t="shared" si="9"/>
        <v>0.99999999987466115</v>
      </c>
      <c r="V278" s="296">
        <v>228</v>
      </c>
      <c r="W278" s="296">
        <f t="shared" si="10"/>
        <v>1.2533888086068348E-11</v>
      </c>
      <c r="X278" s="296">
        <v>274</v>
      </c>
    </row>
    <row r="279" spans="21:24" x14ac:dyDescent="0.35">
      <c r="U279" s="296">
        <f t="shared" ref="U279:U342" si="11">_xlfn.EXPON.DIST(V279,$I$4,TRUE)</f>
        <v>0.99999999988658872</v>
      </c>
      <c r="V279" s="296">
        <v>229</v>
      </c>
      <c r="W279" s="296">
        <f t="shared" ref="W279:W342" si="12">_xlfn.EXPON.DIST(V279,$I$4,FALSE)</f>
        <v>1.1341130933749744E-11</v>
      </c>
      <c r="X279" s="296">
        <v>275</v>
      </c>
    </row>
    <row r="280" spans="21:24" x14ac:dyDescent="0.35">
      <c r="U280" s="296">
        <f t="shared" si="11"/>
        <v>0.9999999998973812</v>
      </c>
      <c r="V280" s="296">
        <v>230</v>
      </c>
      <c r="W280" s="296">
        <f t="shared" si="12"/>
        <v>1.0261879631701891E-11</v>
      </c>
      <c r="X280" s="296">
        <v>276</v>
      </c>
    </row>
    <row r="281" spans="21:24" x14ac:dyDescent="0.35">
      <c r="U281" s="296">
        <f t="shared" si="11"/>
        <v>0.99999999990714672</v>
      </c>
      <c r="V281" s="296">
        <v>231</v>
      </c>
      <c r="W281" s="296">
        <f t="shared" si="12"/>
        <v>9.2853326701449303E-12</v>
      </c>
      <c r="X281" s="296">
        <v>277</v>
      </c>
    </row>
    <row r="282" spans="21:24" x14ac:dyDescent="0.35">
      <c r="U282" s="296">
        <f t="shared" si="11"/>
        <v>0.99999999991598287</v>
      </c>
      <c r="V282" s="296">
        <v>232</v>
      </c>
      <c r="W282" s="296">
        <f t="shared" si="12"/>
        <v>8.4017164388588694E-12</v>
      </c>
      <c r="X282" s="296">
        <v>278</v>
      </c>
    </row>
    <row r="283" spans="21:24" x14ac:dyDescent="0.35">
      <c r="U283" s="296">
        <f t="shared" si="11"/>
        <v>0.99999999992397814</v>
      </c>
      <c r="V283" s="296">
        <v>233</v>
      </c>
      <c r="W283" s="296">
        <f t="shared" si="12"/>
        <v>7.6021874096073515E-12</v>
      </c>
      <c r="X283" s="296">
        <v>279</v>
      </c>
    </row>
    <row r="284" spans="21:24" x14ac:dyDescent="0.35">
      <c r="U284" s="296">
        <f t="shared" si="11"/>
        <v>0.99999999993121258</v>
      </c>
      <c r="V284" s="296">
        <v>234</v>
      </c>
      <c r="W284" s="296">
        <f t="shared" si="12"/>
        <v>6.8787436271345855E-12</v>
      </c>
      <c r="X284" s="296">
        <v>280</v>
      </c>
    </row>
    <row r="285" spans="21:24" x14ac:dyDescent="0.35">
      <c r="U285" s="296">
        <f t="shared" si="11"/>
        <v>0.99999999993775857</v>
      </c>
      <c r="V285" s="296">
        <v>235</v>
      </c>
      <c r="W285" s="296">
        <f t="shared" si="12"/>
        <v>6.2241446229077828E-12</v>
      </c>
      <c r="X285" s="296">
        <v>281</v>
      </c>
    </row>
    <row r="286" spans="21:24" x14ac:dyDescent="0.35">
      <c r="U286" s="296">
        <f t="shared" si="11"/>
        <v>0.99999999994368161</v>
      </c>
      <c r="V286" s="296">
        <v>236</v>
      </c>
      <c r="W286" s="296">
        <f t="shared" si="12"/>
        <v>5.6318389500742727E-12</v>
      </c>
      <c r="X286" s="296">
        <v>282</v>
      </c>
    </row>
    <row r="287" spans="21:24" x14ac:dyDescent="0.35">
      <c r="U287" s="296">
        <f t="shared" si="11"/>
        <v>0.99999999994904099</v>
      </c>
      <c r="V287" s="296">
        <v>237</v>
      </c>
      <c r="W287" s="296">
        <f t="shared" si="12"/>
        <v>5.0958986143795467E-12</v>
      </c>
      <c r="X287" s="296">
        <v>283</v>
      </c>
    </row>
    <row r="288" spans="21:24" x14ac:dyDescent="0.35">
      <c r="U288" s="296">
        <f t="shared" si="11"/>
        <v>0.99999999995389044</v>
      </c>
      <c r="V288" s="296">
        <v>238</v>
      </c>
      <c r="W288" s="296">
        <f t="shared" si="12"/>
        <v>4.6109597448082225E-12</v>
      </c>
      <c r="X288" s="296">
        <v>284</v>
      </c>
    </row>
    <row r="289" spans="21:24" x14ac:dyDescent="0.35">
      <c r="U289" s="296">
        <f t="shared" si="11"/>
        <v>0.99999999995827826</v>
      </c>
      <c r="V289" s="296">
        <v>239</v>
      </c>
      <c r="W289" s="296">
        <f t="shared" si="12"/>
        <v>4.1721689101600132E-12</v>
      </c>
      <c r="X289" s="296">
        <v>285</v>
      </c>
    </row>
    <row r="290" spans="21:24" x14ac:dyDescent="0.35">
      <c r="U290" s="296">
        <f t="shared" si="11"/>
        <v>0.99999999996224864</v>
      </c>
      <c r="V290" s="296">
        <v>240</v>
      </c>
      <c r="W290" s="296">
        <f t="shared" si="12"/>
        <v>3.7751345442790982E-12</v>
      </c>
      <c r="X290" s="296">
        <v>286</v>
      </c>
    </row>
    <row r="291" spans="21:24" x14ac:dyDescent="0.35">
      <c r="U291" s="296">
        <f t="shared" si="11"/>
        <v>0.99999999996584121</v>
      </c>
      <c r="V291" s="296">
        <v>241</v>
      </c>
      <c r="W291" s="296">
        <f t="shared" si="12"/>
        <v>3.4158829937838527E-12</v>
      </c>
      <c r="X291" s="296">
        <v>287</v>
      </c>
    </row>
    <row r="292" spans="21:24" x14ac:dyDescent="0.35">
      <c r="U292" s="296">
        <f t="shared" si="11"/>
        <v>0.99999999996909184</v>
      </c>
      <c r="V292" s="296">
        <v>242</v>
      </c>
      <c r="W292" s="296">
        <f t="shared" si="12"/>
        <v>3.0908187484083208E-12</v>
      </c>
      <c r="X292" s="296">
        <v>288</v>
      </c>
    </row>
    <row r="293" spans="21:24" x14ac:dyDescent="0.35">
      <c r="U293" s="296">
        <f t="shared" si="11"/>
        <v>0.99999999997203315</v>
      </c>
      <c r="V293" s="296">
        <v>243</v>
      </c>
      <c r="W293" s="296">
        <f t="shared" si="12"/>
        <v>2.7966884559269274E-12</v>
      </c>
      <c r="X293" s="296">
        <v>289</v>
      </c>
    </row>
    <row r="294" spans="21:24" x14ac:dyDescent="0.35">
      <c r="U294" s="296">
        <f t="shared" si="11"/>
        <v>0.99999999997469446</v>
      </c>
      <c r="V294" s="296">
        <v>244</v>
      </c>
      <c r="W294" s="296">
        <f t="shared" si="12"/>
        <v>2.5305483615118918E-12</v>
      </c>
      <c r="X294" s="296">
        <v>290</v>
      </c>
    </row>
    <row r="295" spans="21:24" x14ac:dyDescent="0.35">
      <c r="U295" s="296">
        <f t="shared" si="11"/>
        <v>0.99999999997710265</v>
      </c>
      <c r="V295" s="296">
        <v>245</v>
      </c>
      <c r="W295" s="296">
        <f t="shared" si="12"/>
        <v>2.289734845645553E-12</v>
      </c>
      <c r="X295" s="296">
        <v>291</v>
      </c>
    </row>
    <row r="296" spans="21:24" x14ac:dyDescent="0.35">
      <c r="U296" s="296">
        <f t="shared" si="11"/>
        <v>0.99999999997928157</v>
      </c>
      <c r="V296" s="296">
        <v>246</v>
      </c>
      <c r="W296" s="296">
        <f t="shared" si="12"/>
        <v>2.0718377657208855E-12</v>
      </c>
      <c r="X296" s="296">
        <v>292</v>
      </c>
    </row>
    <row r="297" spans="21:24" x14ac:dyDescent="0.35">
      <c r="U297" s="296">
        <f t="shared" si="11"/>
        <v>0.99999999998125322</v>
      </c>
      <c r="V297" s="296">
        <v>247</v>
      </c>
      <c r="W297" s="296">
        <f t="shared" si="12"/>
        <v>1.8746763345242748E-12</v>
      </c>
      <c r="X297" s="296">
        <v>293</v>
      </c>
    </row>
    <row r="298" spans="21:24" x14ac:dyDescent="0.35">
      <c r="U298" s="296">
        <f t="shared" si="11"/>
        <v>0.99999999998303724</v>
      </c>
      <c r="V298" s="296">
        <v>248</v>
      </c>
      <c r="W298" s="296">
        <f t="shared" si="12"/>
        <v>1.6962772941840654E-12</v>
      </c>
      <c r="X298" s="296">
        <v>294</v>
      </c>
    </row>
    <row r="299" spans="21:24" x14ac:dyDescent="0.35">
      <c r="U299" s="296">
        <f t="shared" si="11"/>
        <v>0.9999999999846515</v>
      </c>
      <c r="V299" s="296">
        <v>249</v>
      </c>
      <c r="W299" s="296">
        <f t="shared" si="12"/>
        <v>1.5348551671425312E-12</v>
      </c>
      <c r="X299" s="296">
        <v>295</v>
      </c>
    </row>
    <row r="300" spans="21:24" x14ac:dyDescent="0.35">
      <c r="U300" s="296">
        <f t="shared" si="11"/>
        <v>0.99999999998611211</v>
      </c>
      <c r="V300" s="296">
        <v>250</v>
      </c>
      <c r="W300" s="296">
        <f t="shared" si="12"/>
        <v>1.3887943864964022E-12</v>
      </c>
      <c r="X300" s="296">
        <v>296</v>
      </c>
    </row>
    <row r="301" spans="21:24" x14ac:dyDescent="0.35">
      <c r="U301" s="296">
        <f t="shared" si="11"/>
        <v>0.99999999998743372</v>
      </c>
      <c r="V301" s="296">
        <v>251</v>
      </c>
      <c r="W301" s="296">
        <f t="shared" si="12"/>
        <v>1.2566331268602372E-12</v>
      </c>
      <c r="X301" s="296">
        <v>297</v>
      </c>
    </row>
    <row r="302" spans="21:24" x14ac:dyDescent="0.35">
      <c r="U302" s="296">
        <f t="shared" si="11"/>
        <v>0.99999999998862954</v>
      </c>
      <c r="V302" s="296">
        <v>252</v>
      </c>
      <c r="W302" s="296">
        <f t="shared" si="12"/>
        <v>1.1370486739266699E-12</v>
      </c>
      <c r="X302" s="296">
        <v>298</v>
      </c>
    </row>
    <row r="303" spans="21:24" x14ac:dyDescent="0.35">
      <c r="U303" s="296">
        <f t="shared" si="11"/>
        <v>0.99999999998971156</v>
      </c>
      <c r="V303" s="296">
        <v>253</v>
      </c>
      <c r="W303" s="296">
        <f t="shared" si="12"/>
        <v>1.0288441862970218E-12</v>
      </c>
      <c r="X303" s="296">
        <v>299</v>
      </c>
    </row>
    <row r="304" spans="21:24" x14ac:dyDescent="0.35">
      <c r="U304" s="296">
        <f t="shared" si="11"/>
        <v>0.99999999999069067</v>
      </c>
      <c r="V304" s="296">
        <v>254</v>
      </c>
      <c r="W304" s="296">
        <f t="shared" si="12"/>
        <v>9.309367170903037E-13</v>
      </c>
      <c r="X304" s="296">
        <v>300</v>
      </c>
    </row>
    <row r="305" spans="21:24" x14ac:dyDescent="0.35">
      <c r="U305" s="296">
        <f t="shared" si="11"/>
        <v>0.99999999999157652</v>
      </c>
      <c r="V305" s="296">
        <v>255</v>
      </c>
      <c r="W305" s="296">
        <f t="shared" si="12"/>
        <v>8.4234637544686481E-13</v>
      </c>
      <c r="X305" s="296">
        <v>301</v>
      </c>
    </row>
    <row r="306" spans="21:24" x14ac:dyDescent="0.35">
      <c r="U306" s="296">
        <f t="shared" si="11"/>
        <v>0.9999999999923781</v>
      </c>
      <c r="V306" s="296">
        <v>256</v>
      </c>
      <c r="W306" s="296">
        <f t="shared" si="12"/>
        <v>7.6218651945128903E-13</v>
      </c>
      <c r="X306" s="296">
        <v>302</v>
      </c>
    </row>
    <row r="307" spans="21:24" x14ac:dyDescent="0.35">
      <c r="U307" s="296">
        <f t="shared" si="11"/>
        <v>0.99999999999310341</v>
      </c>
      <c r="V307" s="296">
        <v>257</v>
      </c>
      <c r="W307" s="296">
        <f t="shared" si="12"/>
        <v>6.8965488232211805E-13</v>
      </c>
      <c r="X307" s="296">
        <v>303</v>
      </c>
    </row>
    <row r="308" spans="21:24" x14ac:dyDescent="0.35">
      <c r="U308" s="296">
        <f t="shared" si="11"/>
        <v>0.99999999999375977</v>
      </c>
      <c r="V308" s="296">
        <v>258</v>
      </c>
      <c r="W308" s="296">
        <f t="shared" si="12"/>
        <v>6.240255430562402E-13</v>
      </c>
      <c r="X308" s="296">
        <v>304</v>
      </c>
    </row>
    <row r="309" spans="21:24" x14ac:dyDescent="0.35">
      <c r="U309" s="296">
        <f t="shared" si="11"/>
        <v>0.99999999999435363</v>
      </c>
      <c r="V309" s="296">
        <v>259</v>
      </c>
      <c r="W309" s="296">
        <f t="shared" si="12"/>
        <v>5.6464166116749509E-13</v>
      </c>
      <c r="X309" s="296">
        <v>305</v>
      </c>
    </row>
    <row r="310" spans="21:24" x14ac:dyDescent="0.35">
      <c r="U310" s="296">
        <f t="shared" si="11"/>
        <v>0.99999999999489086</v>
      </c>
      <c r="V310" s="296">
        <v>260</v>
      </c>
      <c r="W310" s="296">
        <f t="shared" si="12"/>
        <v>5.1090890280633257E-13</v>
      </c>
      <c r="X310" s="296">
        <v>306</v>
      </c>
    </row>
    <row r="311" spans="21:24" x14ac:dyDescent="0.35">
      <c r="U311" s="296">
        <f t="shared" si="11"/>
        <v>0.99999999999537714</v>
      </c>
      <c r="V311" s="296">
        <v>261</v>
      </c>
      <c r="W311" s="296">
        <f t="shared" si="12"/>
        <v>4.6228949246686622E-13</v>
      </c>
      <c r="X311" s="296">
        <v>307</v>
      </c>
    </row>
    <row r="312" spans="21:24" x14ac:dyDescent="0.35">
      <c r="U312" s="296">
        <f t="shared" si="11"/>
        <v>0.99999999999581701</v>
      </c>
      <c r="V312" s="296">
        <v>262</v>
      </c>
      <c r="W312" s="296">
        <f t="shared" si="12"/>
        <v>4.1829683074887287E-13</v>
      </c>
      <c r="X312" s="296">
        <v>308</v>
      </c>
    </row>
    <row r="313" spans="21:24" x14ac:dyDescent="0.35">
      <c r="U313" s="296">
        <f t="shared" si="11"/>
        <v>0.99999999999621514</v>
      </c>
      <c r="V313" s="296">
        <v>263</v>
      </c>
      <c r="W313" s="296">
        <f t="shared" si="12"/>
        <v>3.7849062430743565E-13</v>
      </c>
      <c r="X313" s="296">
        <v>309</v>
      </c>
    </row>
    <row r="314" spans="21:24" x14ac:dyDescent="0.35">
      <c r="U314" s="296">
        <f t="shared" si="11"/>
        <v>0.9999999999965753</v>
      </c>
      <c r="V314" s="296">
        <v>264</v>
      </c>
      <c r="W314" s="296">
        <f t="shared" si="12"/>
        <v>3.4247247924915801E-13</v>
      </c>
      <c r="X314" s="296">
        <v>310</v>
      </c>
    </row>
    <row r="315" spans="21:24" x14ac:dyDescent="0.35">
      <c r="U315" s="296">
        <f t="shared" si="11"/>
        <v>0.99999999999690115</v>
      </c>
      <c r="V315" s="296">
        <v>265</v>
      </c>
      <c r="W315" s="296">
        <f t="shared" si="12"/>
        <v>3.0988191387218256E-13</v>
      </c>
      <c r="X315" s="296">
        <v>311</v>
      </c>
    </row>
    <row r="316" spans="21:24" x14ac:dyDescent="0.35">
      <c r="U316" s="296">
        <f t="shared" si="11"/>
        <v>0.99999999999719602</v>
      </c>
      <c r="V316" s="296">
        <v>266</v>
      </c>
      <c r="W316" s="296">
        <f t="shared" si="12"/>
        <v>2.8039275084414685E-13</v>
      </c>
      <c r="X316" s="296">
        <v>312</v>
      </c>
    </row>
    <row r="317" spans="21:24" x14ac:dyDescent="0.35">
      <c r="U317" s="296">
        <f t="shared" si="11"/>
        <v>0.99999999999746292</v>
      </c>
      <c r="V317" s="296">
        <v>267</v>
      </c>
      <c r="W317" s="296">
        <f t="shared" si="12"/>
        <v>2.5370985270981764E-13</v>
      </c>
      <c r="X317" s="296">
        <v>313</v>
      </c>
    </row>
    <row r="318" spans="21:24" x14ac:dyDescent="0.35">
      <c r="U318" s="296">
        <f t="shared" si="11"/>
        <v>0.99999999999770439</v>
      </c>
      <c r="V318" s="296">
        <v>268</v>
      </c>
      <c r="W318" s="296">
        <f t="shared" si="12"/>
        <v>2.2956616805623549E-13</v>
      </c>
      <c r="X318" s="296">
        <v>314</v>
      </c>
    </row>
    <row r="319" spans="21:24" x14ac:dyDescent="0.35">
      <c r="U319" s="296">
        <f t="shared" si="11"/>
        <v>0.99999999999792277</v>
      </c>
      <c r="V319" s="296">
        <v>269</v>
      </c>
      <c r="W319" s="296">
        <f t="shared" si="12"/>
        <v>2.0772005877241297E-13</v>
      </c>
      <c r="X319" s="296">
        <v>315</v>
      </c>
    </row>
    <row r="320" spans="21:24" x14ac:dyDescent="0.35">
      <c r="U320" s="296">
        <f t="shared" si="11"/>
        <v>0.9999999999981205</v>
      </c>
      <c r="V320" s="296">
        <v>270</v>
      </c>
      <c r="W320" s="296">
        <f t="shared" si="12"/>
        <v>1.8795288165390834E-13</v>
      </c>
      <c r="X320" s="296">
        <v>316</v>
      </c>
    </row>
    <row r="321" spans="21:24" x14ac:dyDescent="0.35">
      <c r="U321" s="296">
        <f t="shared" si="11"/>
        <v>0.99999999999829936</v>
      </c>
      <c r="V321" s="296">
        <v>271</v>
      </c>
      <c r="W321" s="296">
        <f t="shared" si="12"/>
        <v>1.7006680014814045E-13</v>
      </c>
      <c r="X321" s="296">
        <v>317</v>
      </c>
    </row>
    <row r="322" spans="21:24" x14ac:dyDescent="0.35">
      <c r="U322" s="296">
        <f t="shared" si="11"/>
        <v>0.99999999999846112</v>
      </c>
      <c r="V322" s="296">
        <v>272</v>
      </c>
      <c r="W322" s="296">
        <f t="shared" si="12"/>
        <v>1.5388280433968075E-13</v>
      </c>
      <c r="X322" s="296">
        <v>318</v>
      </c>
    </row>
    <row r="323" spans="21:24" x14ac:dyDescent="0.35">
      <c r="U323" s="296">
        <f t="shared" si="11"/>
        <v>0.99999999999860756</v>
      </c>
      <c r="V323" s="296">
        <v>273</v>
      </c>
      <c r="W323" s="296">
        <f t="shared" si="12"/>
        <v>1.3923891935884977E-13</v>
      </c>
      <c r="X323" s="296">
        <v>319</v>
      </c>
    </row>
    <row r="324" spans="21:24" x14ac:dyDescent="0.35">
      <c r="U324" s="296">
        <f t="shared" si="11"/>
        <v>0.99999999999874012</v>
      </c>
      <c r="V324" s="296">
        <v>274</v>
      </c>
      <c r="W324" s="296">
        <f t="shared" si="12"/>
        <v>1.2598858428277864E-13</v>
      </c>
      <c r="X324" s="296">
        <v>320</v>
      </c>
    </row>
    <row r="325" spans="21:24" x14ac:dyDescent="0.35">
      <c r="U325" s="296">
        <f t="shared" si="11"/>
        <v>0.99999999999886002</v>
      </c>
      <c r="V325" s="296">
        <v>275</v>
      </c>
      <c r="W325" s="296">
        <f t="shared" si="12"/>
        <v>1.1399918530443554E-13</v>
      </c>
      <c r="X325" s="296">
        <v>321</v>
      </c>
    </row>
    <row r="326" spans="21:24" x14ac:dyDescent="0.35">
      <c r="U326" s="296">
        <f t="shared" si="11"/>
        <v>0.99999999999896849</v>
      </c>
      <c r="V326" s="296">
        <v>276</v>
      </c>
      <c r="W326" s="296">
        <f t="shared" si="12"/>
        <v>1.0315072848906822E-13</v>
      </c>
      <c r="X326" s="296">
        <v>322</v>
      </c>
    </row>
    <row r="327" spans="21:24" x14ac:dyDescent="0.35">
      <c r="U327" s="296">
        <f t="shared" si="11"/>
        <v>0.99999999999906664</v>
      </c>
      <c r="V327" s="296">
        <v>277</v>
      </c>
      <c r="W327" s="296">
        <f t="shared" si="12"/>
        <v>9.333463883457666E-14</v>
      </c>
      <c r="X327" s="296">
        <v>323</v>
      </c>
    </row>
    <row r="328" spans="21:24" x14ac:dyDescent="0.35">
      <c r="U328" s="296">
        <f t="shared" si="11"/>
        <v>0.99999999999915545</v>
      </c>
      <c r="V328" s="296">
        <v>278</v>
      </c>
      <c r="W328" s="296">
        <f t="shared" si="12"/>
        <v>8.445267361639732E-14</v>
      </c>
      <c r="X328" s="296">
        <v>324</v>
      </c>
    </row>
    <row r="329" spans="21:24" x14ac:dyDescent="0.35">
      <c r="U329" s="296">
        <f t="shared" si="11"/>
        <v>0.99999999999923583</v>
      </c>
      <c r="V329" s="296">
        <v>279</v>
      </c>
      <c r="W329" s="296">
        <f t="shared" si="12"/>
        <v>7.6415939141294439E-14</v>
      </c>
      <c r="X329" s="296">
        <v>325</v>
      </c>
    </row>
    <row r="330" spans="21:24" x14ac:dyDescent="0.35">
      <c r="U330" s="296">
        <f t="shared" si="11"/>
        <v>0.99999999999930855</v>
      </c>
      <c r="V330" s="296">
        <v>280</v>
      </c>
      <c r="W330" s="296">
        <f t="shared" si="12"/>
        <v>6.914400106940204E-14</v>
      </c>
      <c r="X330" s="296">
        <v>326</v>
      </c>
    </row>
    <row r="331" spans="21:24" x14ac:dyDescent="0.35">
      <c r="U331" s="296">
        <f t="shared" si="11"/>
        <v>0.99999999999937439</v>
      </c>
      <c r="V331" s="296">
        <v>281</v>
      </c>
      <c r="W331" s="296">
        <f t="shared" si="12"/>
        <v>6.2564079400313277E-14</v>
      </c>
      <c r="X331" s="296">
        <v>327</v>
      </c>
    </row>
    <row r="332" spans="21:24" x14ac:dyDescent="0.35">
      <c r="U332" s="296">
        <f t="shared" si="11"/>
        <v>0.9999999999994339</v>
      </c>
      <c r="V332" s="296">
        <v>282</v>
      </c>
      <c r="W332" s="296">
        <f t="shared" si="12"/>
        <v>5.6610320066376149E-14</v>
      </c>
      <c r="X332" s="296">
        <v>328</v>
      </c>
    </row>
    <row r="333" spans="21:24" x14ac:dyDescent="0.35">
      <c r="U333" s="296">
        <f t="shared" si="11"/>
        <v>0.99999999999948774</v>
      </c>
      <c r="V333" s="296">
        <v>283</v>
      </c>
      <c r="W333" s="296">
        <f t="shared" si="12"/>
        <v>5.1223135843049173E-14</v>
      </c>
      <c r="X333" s="296">
        <v>329</v>
      </c>
    </row>
    <row r="334" spans="21:24" x14ac:dyDescent="0.35">
      <c r="U334" s="296">
        <f t="shared" si="11"/>
        <v>0.99999999999953648</v>
      </c>
      <c r="V334" s="296">
        <v>284</v>
      </c>
      <c r="W334" s="296">
        <f t="shared" si="12"/>
        <v>4.6348609979929773E-14</v>
      </c>
      <c r="X334" s="296">
        <v>330</v>
      </c>
    </row>
    <row r="335" spans="21:24" x14ac:dyDescent="0.35">
      <c r="U335" s="296">
        <f t="shared" si="11"/>
        <v>0.99999999999958067</v>
      </c>
      <c r="V335" s="296">
        <v>285</v>
      </c>
      <c r="W335" s="296">
        <f t="shared" si="12"/>
        <v>4.1937956583795451E-14</v>
      </c>
      <c r="X335" s="296">
        <v>331</v>
      </c>
    </row>
    <row r="336" spans="21:24" x14ac:dyDescent="0.35">
      <c r="U336" s="296">
        <f t="shared" si="11"/>
        <v>0.99999999999962053</v>
      </c>
      <c r="V336" s="296">
        <v>286</v>
      </c>
      <c r="W336" s="296">
        <f t="shared" si="12"/>
        <v>3.794703235298559E-14</v>
      </c>
      <c r="X336" s="296">
        <v>332</v>
      </c>
    </row>
    <row r="337" spans="21:24" x14ac:dyDescent="0.35">
      <c r="U337" s="296">
        <f t="shared" si="11"/>
        <v>0.99999999999965661</v>
      </c>
      <c r="V337" s="296">
        <v>287</v>
      </c>
      <c r="W337" s="296">
        <f t="shared" si="12"/>
        <v>3.4335894776402459E-14</v>
      </c>
      <c r="X337" s="296">
        <v>333</v>
      </c>
    </row>
    <row r="338" spans="21:24" x14ac:dyDescent="0.35">
      <c r="U338" s="296">
        <f t="shared" si="11"/>
        <v>0.99999999999968936</v>
      </c>
      <c r="V338" s="296">
        <v>288</v>
      </c>
      <c r="W338" s="296">
        <f t="shared" si="12"/>
        <v>3.1068402375434459E-14</v>
      </c>
      <c r="X338" s="296">
        <v>334</v>
      </c>
    </row>
    <row r="339" spans="21:24" x14ac:dyDescent="0.35">
      <c r="U339" s="296">
        <f t="shared" si="11"/>
        <v>0.99999999999971889</v>
      </c>
      <c r="V339" s="296">
        <v>289</v>
      </c>
      <c r="W339" s="296">
        <f t="shared" si="12"/>
        <v>2.8111852987890345E-14</v>
      </c>
      <c r="X339" s="296">
        <v>335</v>
      </c>
    </row>
    <row r="340" spans="21:24" x14ac:dyDescent="0.35">
      <c r="U340" s="296">
        <f t="shared" si="11"/>
        <v>0.99999999999974565</v>
      </c>
      <c r="V340" s="296">
        <v>290</v>
      </c>
      <c r="W340" s="296">
        <f t="shared" si="12"/>
        <v>2.5436656473769229E-14</v>
      </c>
      <c r="X340" s="296">
        <v>336</v>
      </c>
    </row>
    <row r="341" spans="21:24" x14ac:dyDescent="0.35">
      <c r="U341" s="296">
        <f t="shared" si="11"/>
        <v>0.99999999999976985</v>
      </c>
      <c r="V341" s="296">
        <v>291</v>
      </c>
      <c r="W341" s="296">
        <f t="shared" si="12"/>
        <v>2.3016038567192991E-14</v>
      </c>
      <c r="X341" s="296">
        <v>337</v>
      </c>
    </row>
    <row r="342" spans="21:24" x14ac:dyDescent="0.35">
      <c r="U342" s="296">
        <f t="shared" si="11"/>
        <v>0.99999999999979172</v>
      </c>
      <c r="V342" s="296">
        <v>292</v>
      </c>
      <c r="W342" s="296">
        <f t="shared" si="12"/>
        <v>2.0825772910554945E-14</v>
      </c>
      <c r="X342" s="296">
        <v>338</v>
      </c>
    </row>
    <row r="343" spans="21:24" x14ac:dyDescent="0.35">
      <c r="U343" s="296">
        <f t="shared" ref="U343:U406" si="13">_xlfn.EXPON.DIST(V343,$I$4,TRUE)</f>
        <v>0.9999999999998116</v>
      </c>
      <c r="V343" s="296">
        <v>293</v>
      </c>
      <c r="W343" s="296">
        <f t="shared" ref="W343:W406" si="14">_xlfn.EXPON.DIST(V343,$I$4,FALSE)</f>
        <v>1.8843938588989808E-14</v>
      </c>
      <c r="X343" s="296">
        <v>339</v>
      </c>
    </row>
    <row r="344" spans="21:24" x14ac:dyDescent="0.35">
      <c r="U344" s="296">
        <f t="shared" si="13"/>
        <v>0.99999999999982947</v>
      </c>
      <c r="V344" s="296">
        <v>294</v>
      </c>
      <c r="W344" s="296">
        <f t="shared" si="14"/>
        <v>1.7050700738489698E-14</v>
      </c>
      <c r="X344" s="296">
        <v>340</v>
      </c>
    </row>
    <row r="345" spans="21:24" x14ac:dyDescent="0.35">
      <c r="U345" s="296">
        <f t="shared" si="13"/>
        <v>0.99999999999984568</v>
      </c>
      <c r="V345" s="296">
        <v>295</v>
      </c>
      <c r="W345" s="296">
        <f t="shared" si="14"/>
        <v>1.5428112031918877E-14</v>
      </c>
      <c r="X345" s="296">
        <v>341</v>
      </c>
    </row>
    <row r="346" spans="21:24" x14ac:dyDescent="0.35">
      <c r="U346" s="296">
        <f t="shared" si="13"/>
        <v>0.99999999999986044</v>
      </c>
      <c r="V346" s="296">
        <v>296</v>
      </c>
      <c r="W346" s="296">
        <f t="shared" si="14"/>
        <v>1.3959933056130979E-14</v>
      </c>
      <c r="X346" s="296">
        <v>342</v>
      </c>
    </row>
    <row r="347" spans="21:24" x14ac:dyDescent="0.35">
      <c r="U347" s="296">
        <f t="shared" si="13"/>
        <v>0.99999999999987366</v>
      </c>
      <c r="V347" s="296">
        <v>297</v>
      </c>
      <c r="W347" s="296">
        <f t="shared" si="14"/>
        <v>1.2631469782464382E-14</v>
      </c>
      <c r="X347" s="296">
        <v>343</v>
      </c>
    </row>
    <row r="348" spans="21:24" x14ac:dyDescent="0.35">
      <c r="U348" s="296">
        <f t="shared" si="13"/>
        <v>0.99999999999988576</v>
      </c>
      <c r="V348" s="296">
        <v>298</v>
      </c>
      <c r="W348" s="296">
        <f t="shared" si="14"/>
        <v>1.1429426503964338E-14</v>
      </c>
      <c r="X348" s="296">
        <v>344</v>
      </c>
    </row>
    <row r="349" spans="21:24" x14ac:dyDescent="0.35">
      <c r="U349" s="296">
        <f t="shared" si="13"/>
        <v>0.99999999999989653</v>
      </c>
      <c r="V349" s="296">
        <v>299</v>
      </c>
      <c r="W349" s="296">
        <f t="shared" si="14"/>
        <v>1.0341772767478843E-14</v>
      </c>
      <c r="X349" s="296">
        <v>345</v>
      </c>
    </row>
    <row r="350" spans="21:24" x14ac:dyDescent="0.35">
      <c r="U350" s="296">
        <f t="shared" si="13"/>
        <v>0.99999999999990641</v>
      </c>
      <c r="V350" s="296">
        <v>300</v>
      </c>
      <c r="W350" s="296">
        <f t="shared" si="14"/>
        <v>9.3576229688401751E-15</v>
      </c>
      <c r="X350" s="296">
        <v>346</v>
      </c>
    </row>
    <row r="351" spans="21:24" x14ac:dyDescent="0.35">
      <c r="U351" s="296">
        <f t="shared" si="13"/>
        <v>0.99999999999991529</v>
      </c>
      <c r="V351" s="296">
        <v>301</v>
      </c>
      <c r="W351" s="296">
        <f t="shared" si="14"/>
        <v>8.4671274060793223E-15</v>
      </c>
      <c r="X351" s="296">
        <v>347</v>
      </c>
    </row>
    <row r="352" spans="21:24" x14ac:dyDescent="0.35">
      <c r="U352" s="296">
        <f t="shared" si="13"/>
        <v>0.99999999999992339</v>
      </c>
      <c r="V352" s="296">
        <v>302</v>
      </c>
      <c r="W352" s="296">
        <f t="shared" si="14"/>
        <v>7.6613737002983151E-15</v>
      </c>
      <c r="X352" s="296">
        <v>348</v>
      </c>
    </row>
    <row r="353" spans="21:24" x14ac:dyDescent="0.35">
      <c r="U353" s="296">
        <f t="shared" si="13"/>
        <v>0.99999999999993072</v>
      </c>
      <c r="V353" s="296">
        <v>303</v>
      </c>
      <c r="W353" s="296">
        <f t="shared" si="14"/>
        <v>6.9322975975865478E-15</v>
      </c>
      <c r="X353" s="296">
        <v>349</v>
      </c>
    </row>
    <row r="354" spans="21:24" x14ac:dyDescent="0.35">
      <c r="U354" s="296">
        <f t="shared" si="13"/>
        <v>0.99999999999993727</v>
      </c>
      <c r="V354" s="296">
        <v>304</v>
      </c>
      <c r="W354" s="296">
        <f t="shared" si="14"/>
        <v>6.2726022592570885E-15</v>
      </c>
      <c r="X354" s="296">
        <v>350</v>
      </c>
    </row>
    <row r="355" spans="21:24" x14ac:dyDescent="0.35">
      <c r="U355" s="296">
        <f t="shared" si="13"/>
        <v>0.99999999999994327</v>
      </c>
      <c r="V355" s="296">
        <v>305</v>
      </c>
      <c r="W355" s="296">
        <f t="shared" si="14"/>
        <v>5.6756852326327229E-15</v>
      </c>
      <c r="X355" s="296">
        <v>351</v>
      </c>
    </row>
    <row r="356" spans="21:24" x14ac:dyDescent="0.35">
      <c r="U356" s="296">
        <f t="shared" si="13"/>
        <v>0.9999999999999486</v>
      </c>
      <c r="V356" s="296">
        <v>306</v>
      </c>
      <c r="W356" s="296">
        <f t="shared" si="14"/>
        <v>5.1355723714802102E-15</v>
      </c>
      <c r="X356" s="296">
        <v>352</v>
      </c>
    </row>
    <row r="357" spans="21:24" x14ac:dyDescent="0.35">
      <c r="U357" s="296">
        <f t="shared" si="13"/>
        <v>0.99999999999995348</v>
      </c>
      <c r="V357" s="296">
        <v>307</v>
      </c>
      <c r="W357" s="296">
        <f t="shared" si="14"/>
        <v>4.6468580447469566E-15</v>
      </c>
      <c r="X357" s="296">
        <v>353</v>
      </c>
    </row>
    <row r="358" spans="21:24" x14ac:dyDescent="0.35">
      <c r="U358" s="296">
        <f t="shared" si="13"/>
        <v>0.99999999999995792</v>
      </c>
      <c r="V358" s="296">
        <v>308</v>
      </c>
      <c r="W358" s="296">
        <f t="shared" si="14"/>
        <v>4.2046510351884723E-15</v>
      </c>
      <c r="X358" s="296">
        <v>354</v>
      </c>
    </row>
    <row r="359" spans="21:24" x14ac:dyDescent="0.35">
      <c r="U359" s="296">
        <f t="shared" si="13"/>
        <v>0.99999999999996192</v>
      </c>
      <c r="V359" s="296">
        <v>309</v>
      </c>
      <c r="W359" s="296">
        <f t="shared" si="14"/>
        <v>3.8045255864221564E-15</v>
      </c>
      <c r="X359" s="296">
        <v>355</v>
      </c>
    </row>
    <row r="360" spans="21:24" x14ac:dyDescent="0.35">
      <c r="U360" s="296">
        <f t="shared" si="13"/>
        <v>0.99999999999996558</v>
      </c>
      <c r="V360" s="296">
        <v>310</v>
      </c>
      <c r="W360" s="296">
        <f t="shared" si="14"/>
        <v>3.4424771084699771E-15</v>
      </c>
      <c r="X360" s="296">
        <v>356</v>
      </c>
    </row>
    <row r="361" spans="21:24" x14ac:dyDescent="0.35">
      <c r="U361" s="296">
        <f t="shared" si="13"/>
        <v>0.9999999999999688</v>
      </c>
      <c r="V361" s="296">
        <v>311</v>
      </c>
      <c r="W361" s="296">
        <f t="shared" si="14"/>
        <v>3.114882098475865E-15</v>
      </c>
      <c r="X361" s="296">
        <v>357</v>
      </c>
    </row>
    <row r="362" spans="21:24" x14ac:dyDescent="0.35">
      <c r="U362" s="296">
        <f t="shared" si="13"/>
        <v>0.9999999999999718</v>
      </c>
      <c r="V362" s="296">
        <v>312</v>
      </c>
      <c r="W362" s="296">
        <f t="shared" si="14"/>
        <v>2.8184618754713295E-15</v>
      </c>
      <c r="X362" s="296">
        <v>358</v>
      </c>
    </row>
    <row r="363" spans="21:24" x14ac:dyDescent="0.35">
      <c r="U363" s="296">
        <f t="shared" si="13"/>
        <v>0.99999999999997446</v>
      </c>
      <c r="V363" s="296">
        <v>313</v>
      </c>
      <c r="W363" s="296">
        <f t="shared" si="14"/>
        <v>2.5502497662342715E-15</v>
      </c>
      <c r="X363" s="296">
        <v>359</v>
      </c>
    </row>
    <row r="364" spans="21:24" x14ac:dyDescent="0.35">
      <c r="U364" s="296">
        <f t="shared" si="13"/>
        <v>0.99999999999997691</v>
      </c>
      <c r="V364" s="296">
        <v>314</v>
      </c>
      <c r="W364" s="296">
        <f t="shared" si="14"/>
        <v>2.3075614138262244E-15</v>
      </c>
      <c r="X364" s="296">
        <v>360</v>
      </c>
    </row>
    <row r="365" spans="21:24" x14ac:dyDescent="0.35">
      <c r="U365" s="296">
        <f t="shared" si="13"/>
        <v>0.99999999999997913</v>
      </c>
      <c r="V365" s="296">
        <v>315</v>
      </c>
      <c r="W365" s="296">
        <f t="shared" si="14"/>
        <v>2.0879679116459337E-15</v>
      </c>
      <c r="X365" s="296">
        <v>361</v>
      </c>
    </row>
    <row r="366" spans="21:24" x14ac:dyDescent="0.35">
      <c r="U366" s="296">
        <f t="shared" si="13"/>
        <v>0.99999999999998113</v>
      </c>
      <c r="V366" s="296">
        <v>316</v>
      </c>
      <c r="W366" s="296">
        <f t="shared" si="14"/>
        <v>1.8892714941156386E-15</v>
      </c>
      <c r="X366" s="296">
        <v>362</v>
      </c>
    </row>
    <row r="367" spans="21:24" x14ac:dyDescent="0.35">
      <c r="U367" s="296">
        <f t="shared" si="13"/>
        <v>0.9999999999999829</v>
      </c>
      <c r="V367" s="296">
        <v>317</v>
      </c>
      <c r="W367" s="296">
        <f t="shared" si="14"/>
        <v>1.7094835407045314E-15</v>
      </c>
      <c r="X367" s="296">
        <v>363</v>
      </c>
    </row>
    <row r="368" spans="21:24" x14ac:dyDescent="0.35">
      <c r="U368" s="296">
        <f t="shared" si="13"/>
        <v>0.99999999999998457</v>
      </c>
      <c r="V368" s="296">
        <v>318</v>
      </c>
      <c r="W368" s="296">
        <f t="shared" si="14"/>
        <v>1.5468046731460617E-15</v>
      </c>
      <c r="X368" s="296">
        <v>364</v>
      </c>
    </row>
    <row r="369" spans="21:24" x14ac:dyDescent="0.35">
      <c r="U369" s="296">
        <f t="shared" si="13"/>
        <v>0.99999999999998601</v>
      </c>
      <c r="V369" s="296">
        <v>319</v>
      </c>
      <c r="W369" s="296">
        <f t="shared" si="14"/>
        <v>1.3996067466554369E-15</v>
      </c>
      <c r="X369" s="296">
        <v>365</v>
      </c>
    </row>
    <row r="370" spans="21:24" x14ac:dyDescent="0.35">
      <c r="U370" s="296">
        <f t="shared" si="13"/>
        <v>0.99999999999998734</v>
      </c>
      <c r="V370" s="296">
        <v>320</v>
      </c>
      <c r="W370" s="296">
        <f t="shared" si="14"/>
        <v>1.2664165549094177E-15</v>
      </c>
      <c r="X370" s="296">
        <v>366</v>
      </c>
    </row>
    <row r="371" spans="21:24" x14ac:dyDescent="0.35">
      <c r="U371" s="296">
        <f t="shared" si="13"/>
        <v>0.99999999999998856</v>
      </c>
      <c r="V371" s="296">
        <v>321</v>
      </c>
      <c r="W371" s="296">
        <f t="shared" si="14"/>
        <v>1.1459010857022309E-15</v>
      </c>
      <c r="X371" s="296">
        <v>367</v>
      </c>
    </row>
    <row r="372" spans="21:24" x14ac:dyDescent="0.35">
      <c r="U372" s="296">
        <f t="shared" si="13"/>
        <v>0.99999999999998967</v>
      </c>
      <c r="V372" s="296">
        <v>322</v>
      </c>
      <c r="W372" s="296">
        <f t="shared" si="14"/>
        <v>1.036854179711408E-15</v>
      </c>
      <c r="X372" s="296">
        <v>368</v>
      </c>
    </row>
    <row r="373" spans="21:24" x14ac:dyDescent="0.35">
      <c r="U373" s="296">
        <f t="shared" si="13"/>
        <v>0.99999999999999056</v>
      </c>
      <c r="V373" s="296">
        <v>323</v>
      </c>
      <c r="W373" s="296">
        <f t="shared" si="14"/>
        <v>9.3818445884986168E-16</v>
      </c>
      <c r="X373" s="296">
        <v>369</v>
      </c>
    </row>
    <row r="374" spans="21:24" x14ac:dyDescent="0.35">
      <c r="U374" s="296">
        <f t="shared" si="13"/>
        <v>0.99999999999999156</v>
      </c>
      <c r="V374" s="296">
        <v>324</v>
      </c>
      <c r="W374" s="296">
        <f t="shared" si="14"/>
        <v>8.4890440338717777E-16</v>
      </c>
      <c r="X374" s="296">
        <v>370</v>
      </c>
    </row>
    <row r="375" spans="21:24" x14ac:dyDescent="0.35">
      <c r="U375" s="296">
        <f t="shared" si="13"/>
        <v>0.99999999999999234</v>
      </c>
      <c r="V375" s="296">
        <v>325</v>
      </c>
      <c r="W375" s="296">
        <f t="shared" si="14"/>
        <v>7.6812046852020961E-16</v>
      </c>
      <c r="X375" s="296">
        <v>371</v>
      </c>
    </row>
    <row r="376" spans="21:24" x14ac:dyDescent="0.35">
      <c r="U376" s="296">
        <f t="shared" si="13"/>
        <v>0.99999999999999301</v>
      </c>
      <c r="V376" s="296">
        <v>326</v>
      </c>
      <c r="W376" s="296">
        <f t="shared" si="14"/>
        <v>6.9502414147639701E-16</v>
      </c>
      <c r="X376" s="296">
        <v>372</v>
      </c>
    </row>
    <row r="377" spans="21:24" x14ac:dyDescent="0.35">
      <c r="U377" s="296">
        <f t="shared" si="13"/>
        <v>0.99999999999999367</v>
      </c>
      <c r="V377" s="296">
        <v>327</v>
      </c>
      <c r="W377" s="296">
        <f t="shared" si="14"/>
        <v>6.2888384964616164E-16</v>
      </c>
      <c r="X377" s="296">
        <v>373</v>
      </c>
    </row>
    <row r="378" spans="21:24" x14ac:dyDescent="0.35">
      <c r="U378" s="296">
        <f t="shared" si="13"/>
        <v>0.99999999999999434</v>
      </c>
      <c r="V378" s="296">
        <v>328</v>
      </c>
      <c r="W378" s="296">
        <f t="shared" si="14"/>
        <v>5.6903763875834665E-16</v>
      </c>
      <c r="X378" s="296">
        <v>374</v>
      </c>
    </row>
    <row r="379" spans="21:24" x14ac:dyDescent="0.35">
      <c r="U379" s="296">
        <f t="shared" si="13"/>
        <v>0.99999999999999489</v>
      </c>
      <c r="V379" s="296">
        <v>329</v>
      </c>
      <c r="W379" s="296">
        <f t="shared" si="14"/>
        <v>5.1488654781938444E-16</v>
      </c>
      <c r="X379" s="296">
        <v>375</v>
      </c>
    </row>
    <row r="380" spans="21:24" x14ac:dyDescent="0.35">
      <c r="U380" s="296">
        <f t="shared" si="13"/>
        <v>0.99999999999999534</v>
      </c>
      <c r="V380" s="296">
        <v>330</v>
      </c>
      <c r="W380" s="296">
        <f t="shared" si="14"/>
        <v>4.6588861451033975E-16</v>
      </c>
      <c r="X380" s="296">
        <v>376</v>
      </c>
    </row>
    <row r="381" spans="21:24" x14ac:dyDescent="0.35">
      <c r="U381" s="296">
        <f t="shared" si="13"/>
        <v>0.99999999999999578</v>
      </c>
      <c r="V381" s="296">
        <v>331</v>
      </c>
      <c r="W381" s="296">
        <f t="shared" si="14"/>
        <v>4.2155345104588568E-16</v>
      </c>
      <c r="X381" s="296">
        <v>377</v>
      </c>
    </row>
    <row r="382" spans="21:24" x14ac:dyDescent="0.35">
      <c r="U382" s="296">
        <f t="shared" si="13"/>
        <v>0.99999999999999623</v>
      </c>
      <c r="V382" s="296">
        <v>332</v>
      </c>
      <c r="W382" s="296">
        <f t="shared" si="14"/>
        <v>3.8143733620850698E-16</v>
      </c>
      <c r="X382" s="296">
        <v>378</v>
      </c>
    </row>
    <row r="383" spans="21:24" x14ac:dyDescent="0.35">
      <c r="U383" s="296">
        <f t="shared" si="13"/>
        <v>0.99999999999999656</v>
      </c>
      <c r="V383" s="296">
        <v>333</v>
      </c>
      <c r="W383" s="296">
        <f t="shared" si="14"/>
        <v>3.4513877443741921E-16</v>
      </c>
      <c r="X383" s="296">
        <v>379</v>
      </c>
    </row>
    <row r="384" spans="21:24" x14ac:dyDescent="0.35">
      <c r="U384" s="296">
        <f t="shared" si="13"/>
        <v>0.99999999999999689</v>
      </c>
      <c r="V384" s="296">
        <v>334</v>
      </c>
      <c r="W384" s="296">
        <f t="shared" si="14"/>
        <v>3.1229447752605161E-16</v>
      </c>
      <c r="X384" s="296">
        <v>380</v>
      </c>
    </row>
    <row r="385" spans="21:24" x14ac:dyDescent="0.35">
      <c r="U385" s="296">
        <f t="shared" si="13"/>
        <v>0.99999999999999722</v>
      </c>
      <c r="V385" s="296">
        <v>335</v>
      </c>
      <c r="W385" s="296">
        <f t="shared" si="14"/>
        <v>2.825757287115611E-16</v>
      </c>
      <c r="X385" s="296">
        <v>381</v>
      </c>
    </row>
    <row r="386" spans="21:24" x14ac:dyDescent="0.35">
      <c r="U386" s="296">
        <f t="shared" si="13"/>
        <v>0.99999999999999745</v>
      </c>
      <c r="V386" s="296">
        <v>336</v>
      </c>
      <c r="W386" s="296">
        <f t="shared" si="14"/>
        <v>2.5568509276699837E-16</v>
      </c>
      <c r="X386" s="296">
        <v>382</v>
      </c>
    </row>
    <row r="387" spans="21:24" x14ac:dyDescent="0.35">
      <c r="U387" s="296">
        <f t="shared" si="13"/>
        <v>0.99999999999999767</v>
      </c>
      <c r="V387" s="296">
        <v>337</v>
      </c>
      <c r="W387" s="296">
        <f t="shared" si="14"/>
        <v>2.3135343916957527E-16</v>
      </c>
      <c r="X387" s="296">
        <v>383</v>
      </c>
    </row>
    <row r="388" spans="21:24" x14ac:dyDescent="0.35">
      <c r="U388" s="296">
        <f t="shared" si="13"/>
        <v>0.99999999999999789</v>
      </c>
      <c r="V388" s="296">
        <v>338</v>
      </c>
      <c r="W388" s="296">
        <f t="shared" si="14"/>
        <v>2.0933724855193765E-16</v>
      </c>
      <c r="X388" s="296">
        <v>384</v>
      </c>
    </row>
    <row r="389" spans="21:24" x14ac:dyDescent="0.35">
      <c r="U389" s="296">
        <f t="shared" si="13"/>
        <v>0.99999999999999811</v>
      </c>
      <c r="V389" s="296">
        <v>339</v>
      </c>
      <c r="W389" s="296">
        <f t="shared" si="14"/>
        <v>1.8941617547848824E-16</v>
      </c>
      <c r="X389" s="296">
        <v>385</v>
      </c>
    </row>
    <row r="390" spans="21:24" x14ac:dyDescent="0.35">
      <c r="U390" s="296">
        <f t="shared" si="13"/>
        <v>0.99999999999999833</v>
      </c>
      <c r="V390" s="296">
        <v>340</v>
      </c>
      <c r="W390" s="296">
        <f t="shared" si="14"/>
        <v>1.7139084315420132E-16</v>
      </c>
      <c r="X390" s="296">
        <v>386</v>
      </c>
    </row>
    <row r="391" spans="21:24" x14ac:dyDescent="0.35">
      <c r="U391" s="296">
        <f t="shared" si="13"/>
        <v>0.99999999999999845</v>
      </c>
      <c r="V391" s="296">
        <v>341</v>
      </c>
      <c r="W391" s="296">
        <f t="shared" si="14"/>
        <v>1.550808479946534E-16</v>
      </c>
      <c r="X391" s="296">
        <v>387</v>
      </c>
    </row>
    <row r="392" spans="21:24" x14ac:dyDescent="0.35">
      <c r="U392" s="296">
        <f t="shared" si="13"/>
        <v>0.99999999999999856</v>
      </c>
      <c r="V392" s="296">
        <v>342</v>
      </c>
      <c r="W392" s="296">
        <f t="shared" si="14"/>
        <v>1.403229540863091E-16</v>
      </c>
      <c r="X392" s="296">
        <v>388</v>
      </c>
    </row>
    <row r="393" spans="21:24" x14ac:dyDescent="0.35">
      <c r="U393" s="296">
        <f t="shared" si="13"/>
        <v>0.99999999999999878</v>
      </c>
      <c r="V393" s="296">
        <v>343</v>
      </c>
      <c r="W393" s="296">
        <f t="shared" si="14"/>
        <v>1.2696945946663425E-16</v>
      </c>
      <c r="X393" s="296">
        <v>389</v>
      </c>
    </row>
    <row r="394" spans="21:24" x14ac:dyDescent="0.35">
      <c r="U394" s="296">
        <f t="shared" si="13"/>
        <v>0.99999999999999889</v>
      </c>
      <c r="V394" s="296">
        <v>344</v>
      </c>
      <c r="W394" s="296">
        <f t="shared" si="14"/>
        <v>1.1488671787321143E-16</v>
      </c>
      <c r="X394" s="296">
        <v>390</v>
      </c>
    </row>
    <row r="395" spans="21:24" x14ac:dyDescent="0.35">
      <c r="U395" s="296">
        <f t="shared" si="13"/>
        <v>0.999999999999999</v>
      </c>
      <c r="V395" s="296">
        <v>345</v>
      </c>
      <c r="W395" s="296">
        <f t="shared" si="14"/>
        <v>1.039538011670222E-16</v>
      </c>
      <c r="X395" s="296">
        <v>391</v>
      </c>
    </row>
    <row r="396" spans="21:24" x14ac:dyDescent="0.35">
      <c r="U396" s="296">
        <f t="shared" si="13"/>
        <v>0.99999999999999911</v>
      </c>
      <c r="V396" s="296">
        <v>346</v>
      </c>
      <c r="W396" s="296">
        <f t="shared" si="14"/>
        <v>9.4061289042991762E-17</v>
      </c>
      <c r="X396" s="296">
        <v>392</v>
      </c>
    </row>
    <row r="397" spans="21:24" x14ac:dyDescent="0.35">
      <c r="U397" s="296">
        <f t="shared" si="13"/>
        <v>0.99999999999999911</v>
      </c>
      <c r="V397" s="296">
        <v>347</v>
      </c>
      <c r="W397" s="296">
        <f t="shared" si="14"/>
        <v>8.511017391479463E-17</v>
      </c>
      <c r="X397" s="296">
        <v>393</v>
      </c>
    </row>
    <row r="398" spans="21:24" x14ac:dyDescent="0.35">
      <c r="U398" s="296">
        <f t="shared" si="13"/>
        <v>0.99999999999999922</v>
      </c>
      <c r="V398" s="296">
        <v>348</v>
      </c>
      <c r="W398" s="296">
        <f t="shared" si="14"/>
        <v>7.7010870013654144E-17</v>
      </c>
      <c r="X398" s="296">
        <v>394</v>
      </c>
    </row>
    <row r="399" spans="21:24" x14ac:dyDescent="0.35">
      <c r="U399" s="296">
        <f t="shared" si="13"/>
        <v>0.99999999999999933</v>
      </c>
      <c r="V399" s="296">
        <v>349</v>
      </c>
      <c r="W399" s="296">
        <f t="shared" si="14"/>
        <v>6.9682316783858124E-17</v>
      </c>
      <c r="X399" s="296">
        <v>395</v>
      </c>
    </row>
    <row r="400" spans="21:24" x14ac:dyDescent="0.35">
      <c r="U400" s="296">
        <f t="shared" si="13"/>
        <v>0.99999999999999933</v>
      </c>
      <c r="V400" s="296">
        <v>350</v>
      </c>
      <c r="W400" s="296">
        <f t="shared" si="14"/>
        <v>6.3051167601469892E-17</v>
      </c>
      <c r="X400" s="296">
        <v>396</v>
      </c>
    </row>
    <row r="401" spans="21:24" x14ac:dyDescent="0.35">
      <c r="U401" s="296">
        <f t="shared" si="13"/>
        <v>0.99999999999999944</v>
      </c>
      <c r="V401" s="296">
        <v>351</v>
      </c>
      <c r="W401" s="296">
        <f t="shared" si="14"/>
        <v>5.705105569666649E-17</v>
      </c>
      <c r="X401" s="296">
        <v>397</v>
      </c>
    </row>
    <row r="402" spans="21:24" x14ac:dyDescent="0.35">
      <c r="U402" s="296">
        <f t="shared" si="13"/>
        <v>0.99999999999999944</v>
      </c>
      <c r="V402" s="296">
        <v>352</v>
      </c>
      <c r="W402" s="296">
        <f t="shared" si="14"/>
        <v>5.1621929932797351E-17</v>
      </c>
      <c r="X402" s="296">
        <v>398</v>
      </c>
    </row>
    <row r="403" spans="21:24" x14ac:dyDescent="0.35">
      <c r="U403" s="296">
        <f t="shared" si="13"/>
        <v>0.99999999999999956</v>
      </c>
      <c r="V403" s="296">
        <v>353</v>
      </c>
      <c r="W403" s="296">
        <f t="shared" si="14"/>
        <v>4.6709453794425508E-17</v>
      </c>
      <c r="X403" s="296">
        <v>399</v>
      </c>
    </row>
    <row r="404" spans="21:24" x14ac:dyDescent="0.35">
      <c r="U404" s="296">
        <f t="shared" si="13"/>
        <v>0.99999999999999956</v>
      </c>
      <c r="V404" s="296">
        <v>354</v>
      </c>
      <c r="W404" s="296">
        <f t="shared" si="14"/>
        <v>4.2264461569218167E-17</v>
      </c>
      <c r="X404" s="296">
        <v>400</v>
      </c>
    </row>
    <row r="405" spans="21:24" x14ac:dyDescent="0.35">
      <c r="U405" s="296">
        <f t="shared" si="13"/>
        <v>0.99999999999999967</v>
      </c>
      <c r="V405" s="296">
        <v>355</v>
      </c>
      <c r="W405" s="296">
        <f t="shared" si="14"/>
        <v>3.8242466280971357E-17</v>
      </c>
      <c r="X405" s="296">
        <v>401</v>
      </c>
    </row>
    <row r="406" spans="21:24" x14ac:dyDescent="0.35">
      <c r="U406" s="296">
        <f t="shared" si="13"/>
        <v>0.99999999999999967</v>
      </c>
      <c r="V406" s="296">
        <v>356</v>
      </c>
      <c r="W406" s="296">
        <f t="shared" si="14"/>
        <v>3.4603214449001314E-17</v>
      </c>
      <c r="X406" s="296">
        <v>402</v>
      </c>
    </row>
    <row r="407" spans="21:24" x14ac:dyDescent="0.35">
      <c r="U407" s="296">
        <f t="shared" ref="U407:U470" si="15">_xlfn.EXPON.DIST(V407,$I$4,TRUE)</f>
        <v>0.99999999999999967</v>
      </c>
      <c r="V407" s="296">
        <v>357</v>
      </c>
      <c r="W407" s="296">
        <f t="shared" ref="W407:W470" si="16">_xlfn.EXPON.DIST(V407,$I$4,FALSE)</f>
        <v>3.1310283217778919E-17</v>
      </c>
      <c r="X407" s="296">
        <v>403</v>
      </c>
    </row>
    <row r="408" spans="21:24" x14ac:dyDescent="0.35">
      <c r="U408" s="296">
        <f t="shared" si="15"/>
        <v>0.99999999999999967</v>
      </c>
      <c r="V408" s="296">
        <v>358</v>
      </c>
      <c r="W408" s="296">
        <f t="shared" si="16"/>
        <v>2.8330715824749673E-17</v>
      </c>
      <c r="X408" s="296">
        <v>404</v>
      </c>
    </row>
    <row r="409" spans="21:24" x14ac:dyDescent="0.35">
      <c r="U409" s="296">
        <f t="shared" si="15"/>
        <v>0.99999999999999978</v>
      </c>
      <c r="V409" s="296">
        <v>359</v>
      </c>
      <c r="W409" s="296">
        <f t="shared" si="16"/>
        <v>2.5634691757977137E-17</v>
      </c>
      <c r="X409" s="296">
        <v>405</v>
      </c>
    </row>
    <row r="410" spans="21:24" x14ac:dyDescent="0.35">
      <c r="U410" s="296">
        <f t="shared" si="15"/>
        <v>0.99999999999999978</v>
      </c>
      <c r="V410" s="296">
        <v>360</v>
      </c>
      <c r="W410" s="296">
        <f t="shared" si="16"/>
        <v>2.3195228302435694E-17</v>
      </c>
      <c r="X410" s="296">
        <v>406</v>
      </c>
    </row>
    <row r="411" spans="21:24" x14ac:dyDescent="0.35">
      <c r="U411" s="296">
        <f t="shared" si="15"/>
        <v>0.99999999999999978</v>
      </c>
      <c r="V411" s="296">
        <v>361</v>
      </c>
      <c r="W411" s="296">
        <f t="shared" si="16"/>
        <v>2.09879104879305E-17</v>
      </c>
      <c r="X411" s="296">
        <v>407</v>
      </c>
    </row>
    <row r="412" spans="21:24" x14ac:dyDescent="0.35">
      <c r="U412" s="296">
        <f t="shared" si="15"/>
        <v>0.99999999999999978</v>
      </c>
      <c r="V412" s="296">
        <v>362</v>
      </c>
      <c r="W412" s="296">
        <f t="shared" si="16"/>
        <v>1.8990646735868841E-17</v>
      </c>
      <c r="X412" s="296">
        <v>408</v>
      </c>
    </row>
    <row r="413" spans="21:24" x14ac:dyDescent="0.35">
      <c r="U413" s="296">
        <f t="shared" si="15"/>
        <v>0.99999999999999978</v>
      </c>
      <c r="V413" s="296">
        <v>363</v>
      </c>
      <c r="W413" s="296">
        <f t="shared" si="16"/>
        <v>1.7183447759316561E-17</v>
      </c>
      <c r="X413" s="296">
        <v>409</v>
      </c>
    </row>
    <row r="414" spans="21:24" x14ac:dyDescent="0.35">
      <c r="U414" s="296">
        <f t="shared" si="15"/>
        <v>0.99999999999999989</v>
      </c>
      <c r="V414" s="296">
        <v>364</v>
      </c>
      <c r="W414" s="296">
        <f t="shared" si="16"/>
        <v>1.5548226503495879E-17</v>
      </c>
      <c r="X414" s="296">
        <v>410</v>
      </c>
    </row>
    <row r="415" spans="21:24" x14ac:dyDescent="0.35">
      <c r="U415" s="296">
        <f t="shared" si="15"/>
        <v>0.99999999999999989</v>
      </c>
      <c r="V415" s="296">
        <v>365</v>
      </c>
      <c r="W415" s="296">
        <f t="shared" si="16"/>
        <v>1.4068617124461468E-17</v>
      </c>
      <c r="X415" s="296">
        <v>411</v>
      </c>
    </row>
    <row r="416" spans="21:24" x14ac:dyDescent="0.35">
      <c r="U416" s="296">
        <f t="shared" si="15"/>
        <v>0.99999999999999989</v>
      </c>
      <c r="V416" s="296">
        <v>366</v>
      </c>
      <c r="W416" s="296">
        <f t="shared" si="16"/>
        <v>1.2729811194234182E-17</v>
      </c>
      <c r="X416" s="296">
        <v>412</v>
      </c>
    </row>
    <row r="417" spans="21:24" x14ac:dyDescent="0.35">
      <c r="U417" s="296">
        <f t="shared" si="15"/>
        <v>0.99999999999999989</v>
      </c>
      <c r="V417" s="296">
        <v>367</v>
      </c>
      <c r="W417" s="296">
        <f t="shared" si="16"/>
        <v>1.1518409493076098E-17</v>
      </c>
      <c r="X417" s="296">
        <v>413</v>
      </c>
    </row>
    <row r="418" spans="21:24" x14ac:dyDescent="0.35">
      <c r="U418" s="296">
        <f t="shared" si="15"/>
        <v>0.99999999999999989</v>
      </c>
      <c r="V418" s="296">
        <v>368</v>
      </c>
      <c r="W418" s="296">
        <f t="shared" si="16"/>
        <v>1.0422287905595848E-17</v>
      </c>
      <c r="X418" s="296">
        <v>414</v>
      </c>
    </row>
    <row r="419" spans="21:24" x14ac:dyDescent="0.35">
      <c r="U419" s="296">
        <f t="shared" si="15"/>
        <v>0.99999999999999989</v>
      </c>
      <c r="V419" s="296">
        <v>369</v>
      </c>
      <c r="W419" s="296">
        <f t="shared" si="16"/>
        <v>9.4304760785268092E-18</v>
      </c>
      <c r="X419" s="296">
        <v>415</v>
      </c>
    </row>
    <row r="420" spans="21:24" x14ac:dyDescent="0.35">
      <c r="U420" s="296">
        <f t="shared" si="15"/>
        <v>0.99999999999999989</v>
      </c>
      <c r="V420" s="296">
        <v>370</v>
      </c>
      <c r="W420" s="296">
        <f t="shared" si="16"/>
        <v>8.5330476257440661E-18</v>
      </c>
      <c r="X420" s="296">
        <v>416</v>
      </c>
    </row>
    <row r="421" spans="21:24" x14ac:dyDescent="0.35">
      <c r="U421" s="296">
        <f t="shared" si="15"/>
        <v>0.99999999999999989</v>
      </c>
      <c r="V421" s="296">
        <v>371</v>
      </c>
      <c r="W421" s="296">
        <f t="shared" si="16"/>
        <v>7.7210207816561248E-18</v>
      </c>
      <c r="X421" s="296">
        <v>417</v>
      </c>
    </row>
    <row r="422" spans="21:24" x14ac:dyDescent="0.35">
      <c r="U422" s="296">
        <f t="shared" si="15"/>
        <v>0.99999999999999989</v>
      </c>
      <c r="V422" s="296">
        <v>372</v>
      </c>
      <c r="W422" s="296">
        <f t="shared" si="16"/>
        <v>6.9862685086757046E-18</v>
      </c>
      <c r="X422" s="296">
        <v>418</v>
      </c>
    </row>
    <row r="423" spans="21:24" x14ac:dyDescent="0.35">
      <c r="U423" s="296">
        <f t="shared" si="15"/>
        <v>0.99999999999999989</v>
      </c>
      <c r="V423" s="296">
        <v>373</v>
      </c>
      <c r="W423" s="296">
        <f t="shared" si="16"/>
        <v>6.3214371590960497E-18</v>
      </c>
      <c r="X423" s="296">
        <v>419</v>
      </c>
    </row>
    <row r="424" spans="21:24" x14ac:dyDescent="0.35">
      <c r="U424" s="296">
        <f t="shared" si="15"/>
        <v>0.99999999999999989</v>
      </c>
      <c r="V424" s="296">
        <v>374</v>
      </c>
      <c r="W424" s="296">
        <f t="shared" si="16"/>
        <v>5.7198728773130725E-18</v>
      </c>
      <c r="X424" s="296">
        <v>420</v>
      </c>
    </row>
    <row r="425" spans="21:24" x14ac:dyDescent="0.35">
      <c r="U425" s="296">
        <f t="shared" si="15"/>
        <v>1</v>
      </c>
      <c r="V425" s="296">
        <v>375</v>
      </c>
      <c r="W425" s="296">
        <f t="shared" si="16"/>
        <v>5.1755550058018694E-18</v>
      </c>
      <c r="X425" s="296">
        <v>421</v>
      </c>
    </row>
    <row r="426" spans="21:24" x14ac:dyDescent="0.35">
      <c r="U426" s="296">
        <f t="shared" si="15"/>
        <v>1</v>
      </c>
      <c r="V426" s="296">
        <v>376</v>
      </c>
      <c r="W426" s="296">
        <f t="shared" si="16"/>
        <v>4.6830358283528424E-18</v>
      </c>
      <c r="X426" s="296">
        <v>422</v>
      </c>
    </row>
    <row r="427" spans="21:24" x14ac:dyDescent="0.35">
      <c r="U427" s="296">
        <f t="shared" si="15"/>
        <v>1</v>
      </c>
      <c r="V427" s="296">
        <v>377</v>
      </c>
      <c r="W427" s="296">
        <f t="shared" si="16"/>
        <v>4.2373860474966705E-18</v>
      </c>
      <c r="X427" s="296">
        <v>423</v>
      </c>
    </row>
    <row r="428" spans="21:24" x14ac:dyDescent="0.35">
      <c r="U428" s="296">
        <f t="shared" si="15"/>
        <v>1</v>
      </c>
      <c r="V428" s="296">
        <v>378</v>
      </c>
      <c r="W428" s="296">
        <f t="shared" si="16"/>
        <v>3.8341454504384821E-18</v>
      </c>
      <c r="X428" s="296">
        <v>424</v>
      </c>
    </row>
    <row r="429" spans="21:24" x14ac:dyDescent="0.35">
      <c r="U429" s="296">
        <f t="shared" si="15"/>
        <v>1</v>
      </c>
      <c r="V429" s="296">
        <v>379</v>
      </c>
      <c r="W429" s="296">
        <f t="shared" si="16"/>
        <v>3.4692782697490973E-18</v>
      </c>
      <c r="X429" s="296">
        <v>425</v>
      </c>
    </row>
    <row r="430" spans="21:24" x14ac:dyDescent="0.35">
      <c r="U430" s="296">
        <f t="shared" si="15"/>
        <v>1</v>
      </c>
      <c r="V430" s="296">
        <v>380</v>
      </c>
      <c r="W430" s="296">
        <f t="shared" si="16"/>
        <v>3.1391327920480299E-18</v>
      </c>
      <c r="X430" s="296">
        <v>426</v>
      </c>
    </row>
    <row r="431" spans="21:24" x14ac:dyDescent="0.35">
      <c r="U431" s="296">
        <f t="shared" si="15"/>
        <v>1</v>
      </c>
      <c r="V431" s="296">
        <v>381</v>
      </c>
      <c r="W431" s="296">
        <f t="shared" si="16"/>
        <v>2.8404048104287478E-18</v>
      </c>
      <c r="X431" s="296">
        <v>427</v>
      </c>
    </row>
    <row r="432" spans="21:24" x14ac:dyDescent="0.35">
      <c r="U432" s="296">
        <f t="shared" si="15"/>
        <v>1</v>
      </c>
      <c r="V432" s="296">
        <v>382</v>
      </c>
      <c r="W432" s="296">
        <f t="shared" si="16"/>
        <v>2.570104554845264E-18</v>
      </c>
      <c r="X432" s="296">
        <v>428</v>
      </c>
    </row>
    <row r="433" spans="21:24" x14ac:dyDescent="0.35">
      <c r="U433" s="296">
        <f t="shared" si="15"/>
        <v>1</v>
      </c>
      <c r="V433" s="296">
        <v>383</v>
      </c>
      <c r="W433" s="296">
        <f t="shared" si="16"/>
        <v>2.3255267694886447E-18</v>
      </c>
      <c r="X433" s="296">
        <v>429</v>
      </c>
    </row>
    <row r="434" spans="21:24" x14ac:dyDescent="0.35">
      <c r="U434" s="296">
        <f t="shared" si="15"/>
        <v>1</v>
      </c>
      <c r="V434" s="296">
        <v>384</v>
      </c>
      <c r="W434" s="296">
        <f t="shared" si="16"/>
        <v>2.1042236376776085E-18</v>
      </c>
      <c r="X434" s="296">
        <v>430</v>
      </c>
    </row>
    <row r="435" spans="21:24" x14ac:dyDescent="0.35">
      <c r="U435" s="296">
        <f t="shared" si="15"/>
        <v>1</v>
      </c>
      <c r="V435" s="296">
        <v>385</v>
      </c>
      <c r="W435" s="296">
        <f t="shared" si="16"/>
        <v>1.9039802832864524E-18</v>
      </c>
      <c r="X435" s="296">
        <v>431</v>
      </c>
    </row>
    <row r="436" spans="21:24" x14ac:dyDescent="0.35">
      <c r="U436" s="296">
        <f t="shared" si="15"/>
        <v>1</v>
      </c>
      <c r="V436" s="296">
        <v>386</v>
      </c>
      <c r="W436" s="296">
        <f t="shared" si="16"/>
        <v>1.722792603520286E-18</v>
      </c>
      <c r="X436" s="296">
        <v>432</v>
      </c>
    </row>
    <row r="437" spans="21:24" x14ac:dyDescent="0.35">
      <c r="U437" s="296">
        <f t="shared" si="15"/>
        <v>1</v>
      </c>
      <c r="V437" s="296">
        <v>387</v>
      </c>
      <c r="W437" s="296">
        <f t="shared" si="16"/>
        <v>1.5588472111807421E-18</v>
      </c>
      <c r="X437" s="296">
        <v>433</v>
      </c>
    </row>
    <row r="438" spans="21:24" x14ac:dyDescent="0.35">
      <c r="U438" s="296">
        <f t="shared" si="15"/>
        <v>1</v>
      </c>
      <c r="V438" s="296">
        <v>388</v>
      </c>
      <c r="W438" s="296">
        <f t="shared" si="16"/>
        <v>1.4105032856773367E-18</v>
      </c>
      <c r="X438" s="296">
        <v>434</v>
      </c>
    </row>
    <row r="439" spans="21:24" x14ac:dyDescent="0.35">
      <c r="U439" s="296">
        <f t="shared" si="15"/>
        <v>1</v>
      </c>
      <c r="V439" s="296">
        <v>389</v>
      </c>
      <c r="W439" s="296">
        <f t="shared" si="16"/>
        <v>1.276276151143517E-18</v>
      </c>
      <c r="X439" s="296">
        <v>435</v>
      </c>
    </row>
    <row r="440" spans="21:24" x14ac:dyDescent="0.35">
      <c r="U440" s="296">
        <f t="shared" si="15"/>
        <v>1</v>
      </c>
      <c r="V440" s="296">
        <v>390</v>
      </c>
      <c r="W440" s="296">
        <f t="shared" si="16"/>
        <v>1.1548224173015787E-18</v>
      </c>
      <c r="X440" s="296">
        <v>436</v>
      </c>
    </row>
    <row r="441" spans="21:24" x14ac:dyDescent="0.35">
      <c r="U441" s="296">
        <f t="shared" si="15"/>
        <v>1</v>
      </c>
      <c r="V441" s="296">
        <v>391</v>
      </c>
      <c r="W441" s="296">
        <f t="shared" si="16"/>
        <v>1.0449265343612044E-18</v>
      </c>
      <c r="X441" s="296">
        <v>437</v>
      </c>
    </row>
    <row r="442" spans="21:24" x14ac:dyDescent="0.35">
      <c r="U442" s="296">
        <f t="shared" si="15"/>
        <v>1</v>
      </c>
      <c r="V442" s="296">
        <v>392</v>
      </c>
      <c r="W442" s="296">
        <f t="shared" si="16"/>
        <v>9.4548862738865413E-19</v>
      </c>
      <c r="X442" s="296">
        <v>438</v>
      </c>
    </row>
    <row r="443" spans="21:24" x14ac:dyDescent="0.35">
      <c r="U443" s="296">
        <f t="shared" si="15"/>
        <v>1</v>
      </c>
      <c r="V443" s="296">
        <v>393</v>
      </c>
      <c r="W443" s="296">
        <f t="shared" si="16"/>
        <v>8.5551348838871218E-19</v>
      </c>
      <c r="X443" s="296">
        <v>439</v>
      </c>
    </row>
    <row r="444" spans="21:24" x14ac:dyDescent="0.35">
      <c r="U444" s="296">
        <f t="shared" si="15"/>
        <v>1</v>
      </c>
      <c r="V444" s="296">
        <v>394</v>
      </c>
      <c r="W444" s="296">
        <f t="shared" si="16"/>
        <v>7.7410061592857815E-19</v>
      </c>
      <c r="X444" s="296">
        <v>440</v>
      </c>
    </row>
    <row r="445" spans="21:24" x14ac:dyDescent="0.35">
      <c r="U445" s="296">
        <f t="shared" si="15"/>
        <v>1</v>
      </c>
      <c r="V445" s="296">
        <v>395</v>
      </c>
      <c r="W445" s="296">
        <f t="shared" si="16"/>
        <v>7.0043520261686459E-19</v>
      </c>
      <c r="X445" s="296">
        <v>441</v>
      </c>
    </row>
    <row r="446" spans="21:24" x14ac:dyDescent="0.35">
      <c r="U446" s="296">
        <f t="shared" si="15"/>
        <v>1</v>
      </c>
      <c r="V446" s="296">
        <v>396</v>
      </c>
      <c r="W446" s="296">
        <f t="shared" si="16"/>
        <v>6.3377998023733699E-19</v>
      </c>
      <c r="X446" s="296">
        <v>442</v>
      </c>
    </row>
    <row r="447" spans="21:24" x14ac:dyDescent="0.35">
      <c r="U447" s="296">
        <f t="shared" si="15"/>
        <v>1</v>
      </c>
      <c r="V447" s="296">
        <v>397</v>
      </c>
      <c r="W447" s="296">
        <f t="shared" si="16"/>
        <v>5.7346784092083272E-19</v>
      </c>
      <c r="X447" s="296">
        <v>443</v>
      </c>
    </row>
    <row r="448" spans="21:24" x14ac:dyDescent="0.35">
      <c r="U448" s="296">
        <f t="shared" si="15"/>
        <v>1</v>
      </c>
      <c r="V448" s="296">
        <v>398</v>
      </c>
      <c r="W448" s="296">
        <f t="shared" si="16"/>
        <v>5.188951605054619E-19</v>
      </c>
      <c r="X448" s="296">
        <v>444</v>
      </c>
    </row>
    <row r="449" spans="21:24" x14ac:dyDescent="0.35">
      <c r="U449" s="296">
        <f t="shared" si="15"/>
        <v>1</v>
      </c>
      <c r="V449" s="296">
        <v>399</v>
      </c>
      <c r="W449" s="296">
        <f t="shared" si="16"/>
        <v>4.6951575726311631E-19</v>
      </c>
      <c r="X449" s="296">
        <v>445</v>
      </c>
    </row>
    <row r="450" spans="21:24" x14ac:dyDescent="0.35">
      <c r="U450" s="296">
        <f t="shared" si="15"/>
        <v>1</v>
      </c>
      <c r="V450" s="296">
        <v>400</v>
      </c>
      <c r="W450" s="296">
        <f t="shared" si="16"/>
        <v>4.2483542552915891E-19</v>
      </c>
      <c r="X450" s="296">
        <v>446</v>
      </c>
    </row>
    <row r="451" spans="21:24" x14ac:dyDescent="0.35">
      <c r="U451" s="296">
        <f t="shared" si="15"/>
        <v>1</v>
      </c>
      <c r="V451" s="296">
        <v>401</v>
      </c>
      <c r="W451" s="296">
        <f t="shared" si="16"/>
        <v>3.8440698952601176E-19</v>
      </c>
      <c r="X451" s="296">
        <v>447</v>
      </c>
    </row>
    <row r="452" spans="21:24" x14ac:dyDescent="0.35">
      <c r="U452" s="296">
        <f t="shared" si="15"/>
        <v>1</v>
      </c>
      <c r="V452" s="296">
        <v>402</v>
      </c>
      <c r="W452" s="296">
        <f t="shared" si="16"/>
        <v>3.4782582787769222E-19</v>
      </c>
      <c r="X452" s="296">
        <v>448</v>
      </c>
    </row>
    <row r="453" spans="21:24" x14ac:dyDescent="0.35">
      <c r="U453" s="296">
        <f t="shared" si="15"/>
        <v>1</v>
      </c>
      <c r="V453" s="296">
        <v>403</v>
      </c>
      <c r="W453" s="296">
        <f t="shared" si="16"/>
        <v>3.1472582402307066E-19</v>
      </c>
      <c r="X453" s="296">
        <v>449</v>
      </c>
    </row>
    <row r="454" spans="21:24" x14ac:dyDescent="0.35">
      <c r="U454" s="296">
        <f t="shared" si="15"/>
        <v>1</v>
      </c>
      <c r="V454" s="296">
        <v>404</v>
      </c>
      <c r="W454" s="296">
        <f t="shared" si="16"/>
        <v>2.8477570199827461E-19</v>
      </c>
      <c r="X454" s="296">
        <v>450</v>
      </c>
    </row>
    <row r="455" spans="21:24" x14ac:dyDescent="0.35">
      <c r="U455" s="296">
        <f t="shared" si="15"/>
        <v>1</v>
      </c>
      <c r="V455" s="296">
        <v>405</v>
      </c>
      <c r="W455" s="296">
        <f t="shared" si="16"/>
        <v>2.5767571091549811E-19</v>
      </c>
      <c r="X455" s="296">
        <v>451</v>
      </c>
    </row>
    <row r="456" spans="21:24" x14ac:dyDescent="0.35">
      <c r="U456" s="296">
        <f t="shared" si="15"/>
        <v>1</v>
      </c>
      <c r="V456" s="296">
        <v>406</v>
      </c>
      <c r="W456" s="296">
        <f t="shared" si="16"/>
        <v>2.331546249553593E-19</v>
      </c>
      <c r="X456" s="296">
        <v>452</v>
      </c>
    </row>
    <row r="457" spans="21:24" x14ac:dyDescent="0.35">
      <c r="U457" s="296">
        <f t="shared" si="15"/>
        <v>1</v>
      </c>
      <c r="V457" s="296">
        <v>407</v>
      </c>
      <c r="W457" s="296">
        <f t="shared" si="16"/>
        <v>2.1096702884774953E-19</v>
      </c>
      <c r="X457" s="296">
        <v>453</v>
      </c>
    </row>
    <row r="458" spans="21:24" x14ac:dyDescent="0.35">
      <c r="U458" s="296">
        <f t="shared" si="15"/>
        <v>1</v>
      </c>
      <c r="V458" s="296">
        <v>408</v>
      </c>
      <c r="W458" s="296">
        <f t="shared" si="16"/>
        <v>1.9089086167331521E-19</v>
      </c>
      <c r="X458" s="296">
        <v>454</v>
      </c>
    </row>
    <row r="459" spans="21:24" x14ac:dyDescent="0.35">
      <c r="U459" s="296">
        <f t="shared" si="15"/>
        <v>1</v>
      </c>
      <c r="V459" s="296">
        <v>409</v>
      </c>
      <c r="W459" s="296">
        <f t="shared" si="16"/>
        <v>1.7272519440314179E-19</v>
      </c>
      <c r="X459" s="296">
        <v>455</v>
      </c>
    </row>
    <row r="460" spans="21:24" x14ac:dyDescent="0.35">
      <c r="U460" s="296">
        <f t="shared" si="15"/>
        <v>1</v>
      </c>
      <c r="V460" s="296">
        <v>410</v>
      </c>
      <c r="W460" s="296">
        <f t="shared" si="16"/>
        <v>1.5628821893349888E-19</v>
      </c>
      <c r="X460" s="296">
        <v>456</v>
      </c>
    </row>
    <row r="461" spans="21:24" x14ac:dyDescent="0.35">
      <c r="U461" s="296">
        <f t="shared" si="15"/>
        <v>1</v>
      </c>
      <c r="V461" s="296">
        <v>411</v>
      </c>
      <c r="W461" s="296">
        <f t="shared" si="16"/>
        <v>1.4141542848922569E-19</v>
      </c>
      <c r="X461" s="296">
        <v>457</v>
      </c>
    </row>
    <row r="462" spans="21:24" x14ac:dyDescent="0.35">
      <c r="U462" s="296">
        <f t="shared" si="15"/>
        <v>1</v>
      </c>
      <c r="V462" s="296">
        <v>412</v>
      </c>
      <c r="W462" s="296">
        <f t="shared" si="16"/>
        <v>1.2795797118463968E-19</v>
      </c>
      <c r="X462" s="296">
        <v>458</v>
      </c>
    </row>
    <row r="463" spans="21:24" x14ac:dyDescent="0.35">
      <c r="U463" s="296">
        <f t="shared" si="15"/>
        <v>1</v>
      </c>
      <c r="V463" s="296">
        <v>413</v>
      </c>
      <c r="W463" s="296">
        <f t="shared" si="16"/>
        <v>1.1578116026382893E-19</v>
      </c>
      <c r="X463" s="296">
        <v>459</v>
      </c>
    </row>
    <row r="464" spans="21:24" x14ac:dyDescent="0.35">
      <c r="U464" s="296">
        <f t="shared" si="15"/>
        <v>1</v>
      </c>
      <c r="V464" s="296">
        <v>414</v>
      </c>
      <c r="W464" s="296">
        <f t="shared" si="16"/>
        <v>1.0476312611033045E-19</v>
      </c>
      <c r="X464" s="296">
        <v>460</v>
      </c>
    </row>
    <row r="465" spans="21:24" x14ac:dyDescent="0.35">
      <c r="U465" s="296">
        <f t="shared" si="15"/>
        <v>1</v>
      </c>
      <c r="V465" s="296">
        <v>415</v>
      </c>
      <c r="W465" s="296">
        <f t="shared" si="16"/>
        <v>9.4793596535047574E-20</v>
      </c>
      <c r="X465" s="296">
        <v>461</v>
      </c>
    </row>
    <row r="466" spans="21:24" x14ac:dyDescent="0.35">
      <c r="U466" s="296">
        <f t="shared" si="15"/>
        <v>1</v>
      </c>
      <c r="V466" s="296">
        <v>416</v>
      </c>
      <c r="W466" s="296">
        <f t="shared" si="16"/>
        <v>8.5772793135114809E-20</v>
      </c>
      <c r="X466" s="296">
        <v>462</v>
      </c>
    </row>
    <row r="467" spans="21:24" x14ac:dyDescent="0.35">
      <c r="U467" s="296">
        <f t="shared" si="15"/>
        <v>1</v>
      </c>
      <c r="V467" s="296">
        <v>417</v>
      </c>
      <c r="W467" s="296">
        <f t="shared" si="16"/>
        <v>7.7610432678109645E-20</v>
      </c>
      <c r="X467" s="296">
        <v>463</v>
      </c>
    </row>
    <row r="468" spans="21:24" x14ac:dyDescent="0.35">
      <c r="U468" s="296">
        <f t="shared" si="15"/>
        <v>1</v>
      </c>
      <c r="V468" s="296">
        <v>418</v>
      </c>
      <c r="W468" s="296">
        <f t="shared" si="16"/>
        <v>7.0224823517114297E-20</v>
      </c>
      <c r="X468" s="296">
        <v>464</v>
      </c>
    </row>
    <row r="469" spans="21:24" x14ac:dyDescent="0.35">
      <c r="U469" s="296">
        <f t="shared" si="15"/>
        <v>1</v>
      </c>
      <c r="V469" s="296">
        <v>419</v>
      </c>
      <c r="W469" s="296">
        <f t="shared" si="16"/>
        <v>6.3542047993256541E-20</v>
      </c>
      <c r="X469" s="296">
        <v>465</v>
      </c>
    </row>
    <row r="470" spans="21:24" x14ac:dyDescent="0.35">
      <c r="U470" s="296">
        <f t="shared" si="15"/>
        <v>1</v>
      </c>
      <c r="V470" s="296">
        <v>420</v>
      </c>
      <c r="W470" s="296">
        <f t="shared" si="16"/>
        <v>5.7495222642935599E-20</v>
      </c>
      <c r="X470" s="296">
        <v>466</v>
      </c>
    </row>
    <row r="471" spans="21:24" x14ac:dyDescent="0.35">
      <c r="U471" s="296">
        <f t="shared" ref="U471:U534" si="17">_xlfn.EXPON.DIST(V471,$I$4,TRUE)</f>
        <v>1</v>
      </c>
      <c r="V471" s="296">
        <v>421</v>
      </c>
      <c r="W471" s="296">
        <f t="shared" ref="W471:W534" si="18">_xlfn.EXPON.DIST(V471,$I$4,FALSE)</f>
        <v>5.2023828805636414E-20</v>
      </c>
      <c r="X471" s="296">
        <v>467</v>
      </c>
    </row>
    <row r="472" spans="21:24" x14ac:dyDescent="0.35">
      <c r="U472" s="296">
        <f t="shared" si="17"/>
        <v>1</v>
      </c>
      <c r="V472" s="296">
        <v>422</v>
      </c>
      <c r="W472" s="296">
        <f t="shared" si="18"/>
        <v>4.707310693283677E-20</v>
      </c>
      <c r="X472" s="296">
        <v>468</v>
      </c>
    </row>
    <row r="473" spans="21:24" x14ac:dyDescent="0.35">
      <c r="U473" s="296">
        <f t="shared" si="17"/>
        <v>1</v>
      </c>
      <c r="V473" s="296">
        <v>423</v>
      </c>
      <c r="W473" s="296">
        <f t="shared" si="18"/>
        <v>4.2593508536038583E-20</v>
      </c>
      <c r="X473" s="296">
        <v>469</v>
      </c>
    </row>
    <row r="474" spans="21:24" x14ac:dyDescent="0.35">
      <c r="U474" s="296">
        <f t="shared" si="17"/>
        <v>1</v>
      </c>
      <c r="V474" s="296">
        <v>424</v>
      </c>
      <c r="W474" s="296">
        <f t="shared" si="18"/>
        <v>3.8540200288841705E-20</v>
      </c>
      <c r="X474" s="296">
        <v>470</v>
      </c>
    </row>
    <row r="475" spans="21:24" x14ac:dyDescent="0.35">
      <c r="U475" s="296">
        <f t="shared" si="17"/>
        <v>1</v>
      </c>
      <c r="V475" s="296">
        <v>425</v>
      </c>
      <c r="W475" s="296">
        <f t="shared" si="18"/>
        <v>3.4872615319944466E-20</v>
      </c>
      <c r="X475" s="296">
        <v>471</v>
      </c>
    </row>
    <row r="476" spans="21:24" x14ac:dyDescent="0.35">
      <c r="U476" s="296">
        <f t="shared" si="17"/>
        <v>1</v>
      </c>
      <c r="V476" s="296">
        <v>426</v>
      </c>
      <c r="W476" s="296">
        <f t="shared" si="18"/>
        <v>3.1554047206259756E-20</v>
      </c>
      <c r="X476" s="296">
        <v>472</v>
      </c>
    </row>
    <row r="477" spans="21:24" x14ac:dyDescent="0.35">
      <c r="U477" s="296">
        <f t="shared" si="17"/>
        <v>1</v>
      </c>
      <c r="V477" s="296">
        <v>427</v>
      </c>
      <c r="W477" s="296">
        <f t="shared" si="18"/>
        <v>2.8551282602696821E-20</v>
      </c>
      <c r="X477" s="296">
        <v>473</v>
      </c>
    </row>
    <row r="478" spans="21:24" x14ac:dyDescent="0.35">
      <c r="U478" s="296">
        <f t="shared" si="17"/>
        <v>1</v>
      </c>
      <c r="V478" s="296">
        <v>428</v>
      </c>
      <c r="W478" s="296">
        <f t="shared" si="18"/>
        <v>2.5834268831839164E-20</v>
      </c>
      <c r="X478" s="296">
        <v>474</v>
      </c>
    </row>
    <row r="479" spans="21:24" x14ac:dyDescent="0.35">
      <c r="U479" s="296">
        <f t="shared" si="17"/>
        <v>1</v>
      </c>
      <c r="V479" s="296">
        <v>429</v>
      </c>
      <c r="W479" s="296">
        <f t="shared" si="18"/>
        <v>2.3375813106648183E-20</v>
      </c>
      <c r="X479" s="296">
        <v>475</v>
      </c>
    </row>
    <row r="480" spans="21:24" x14ac:dyDescent="0.35">
      <c r="U480" s="296">
        <f t="shared" si="17"/>
        <v>1</v>
      </c>
      <c r="V480" s="296">
        <v>430</v>
      </c>
      <c r="W480" s="296">
        <f t="shared" si="18"/>
        <v>2.1151310375910806E-20</v>
      </c>
      <c r="X480" s="296">
        <v>476</v>
      </c>
    </row>
    <row r="481" spans="21:24" x14ac:dyDescent="0.35">
      <c r="U481" s="296">
        <f t="shared" si="17"/>
        <v>1</v>
      </c>
      <c r="V481" s="296">
        <v>431</v>
      </c>
      <c r="W481" s="296">
        <f t="shared" si="18"/>
        <v>1.9138497068616309E-20</v>
      </c>
      <c r="X481" s="296">
        <v>477</v>
      </c>
    </row>
    <row r="482" spans="21:24" x14ac:dyDescent="0.35">
      <c r="U482" s="296">
        <f t="shared" si="17"/>
        <v>1</v>
      </c>
      <c r="V482" s="296">
        <v>432</v>
      </c>
      <c r="W482" s="296">
        <f t="shared" si="18"/>
        <v>1.7317228272655537E-20</v>
      </c>
      <c r="X482" s="296">
        <v>478</v>
      </c>
    </row>
    <row r="483" spans="21:24" x14ac:dyDescent="0.35">
      <c r="U483" s="296">
        <f t="shared" si="17"/>
        <v>1</v>
      </c>
      <c r="V483" s="296">
        <v>433</v>
      </c>
      <c r="W483" s="296">
        <f t="shared" si="18"/>
        <v>1.5669276117768931E-20</v>
      </c>
      <c r="X483" s="296">
        <v>479</v>
      </c>
    </row>
    <row r="484" spans="21:24" x14ac:dyDescent="0.35">
      <c r="U484" s="296">
        <f t="shared" si="17"/>
        <v>1</v>
      </c>
      <c r="V484" s="296">
        <v>434</v>
      </c>
      <c r="W484" s="296">
        <f t="shared" si="18"/>
        <v>1.4178147344894546E-20</v>
      </c>
      <c r="X484" s="296">
        <v>480</v>
      </c>
    </row>
    <row r="485" spans="21:24" x14ac:dyDescent="0.35">
      <c r="U485" s="296">
        <f t="shared" si="17"/>
        <v>1</v>
      </c>
      <c r="V485" s="296">
        <v>435</v>
      </c>
      <c r="W485" s="296">
        <f t="shared" si="18"/>
        <v>1.2828918236087849E-20</v>
      </c>
      <c r="X485" s="296">
        <v>481</v>
      </c>
    </row>
    <row r="486" spans="21:24" x14ac:dyDescent="0.35">
      <c r="U486" s="296">
        <f t="shared" si="17"/>
        <v>1</v>
      </c>
      <c r="V486" s="296">
        <v>436</v>
      </c>
      <c r="W486" s="296">
        <f t="shared" si="18"/>
        <v>1.1608085252936149E-20</v>
      </c>
      <c r="X486" s="296">
        <v>482</v>
      </c>
    </row>
    <row r="487" spans="21:24" x14ac:dyDescent="0.35">
      <c r="U487" s="296">
        <f t="shared" si="17"/>
        <v>1</v>
      </c>
      <c r="V487" s="296">
        <v>437</v>
      </c>
      <c r="W487" s="296">
        <f t="shared" si="18"/>
        <v>1.050342988860803E-20</v>
      </c>
      <c r="X487" s="296">
        <v>483</v>
      </c>
    </row>
    <row r="488" spans="21:24" x14ac:dyDescent="0.35">
      <c r="U488" s="296">
        <f t="shared" si="17"/>
        <v>1</v>
      </c>
      <c r="V488" s="296">
        <v>438</v>
      </c>
      <c r="W488" s="296">
        <f t="shared" si="18"/>
        <v>9.5038963809298035E-21</v>
      </c>
      <c r="X488" s="296">
        <v>484</v>
      </c>
    </row>
    <row r="489" spans="21:24" x14ac:dyDescent="0.35">
      <c r="U489" s="296">
        <f t="shared" si="17"/>
        <v>1</v>
      </c>
      <c r="V489" s="296">
        <v>439</v>
      </c>
      <c r="W489" s="296">
        <f t="shared" si="18"/>
        <v>8.5994810626018111E-21</v>
      </c>
      <c r="X489" s="296">
        <v>485</v>
      </c>
    </row>
    <row r="490" spans="21:24" x14ac:dyDescent="0.35">
      <c r="U490" s="296">
        <f t="shared" si="17"/>
        <v>1</v>
      </c>
      <c r="V490" s="296">
        <v>440</v>
      </c>
      <c r="W490" s="296">
        <f t="shared" si="18"/>
        <v>7.7811322411337972E-21</v>
      </c>
      <c r="X490" s="296">
        <v>486</v>
      </c>
    </row>
    <row r="491" spans="21:24" x14ac:dyDescent="0.35">
      <c r="U491" s="296">
        <f t="shared" si="17"/>
        <v>1</v>
      </c>
      <c r="V491" s="296">
        <v>441</v>
      </c>
      <c r="W491" s="296">
        <f t="shared" si="18"/>
        <v>7.0406596064638546E-21</v>
      </c>
      <c r="X491" s="296">
        <v>487</v>
      </c>
    </row>
    <row r="492" spans="21:24" x14ac:dyDescent="0.35">
      <c r="U492" s="296">
        <f t="shared" si="17"/>
        <v>1</v>
      </c>
      <c r="V492" s="296">
        <v>442</v>
      </c>
      <c r="W492" s="296">
        <f t="shared" si="18"/>
        <v>6.3706522595828197E-21</v>
      </c>
      <c r="X492" s="296">
        <v>488</v>
      </c>
    </row>
    <row r="493" spans="21:24" x14ac:dyDescent="0.35">
      <c r="U493" s="296">
        <f t="shared" si="17"/>
        <v>1</v>
      </c>
      <c r="V493" s="296">
        <v>443</v>
      </c>
      <c r="W493" s="296">
        <f t="shared" si="18"/>
        <v>5.7644045417658627E-21</v>
      </c>
      <c r="X493" s="296">
        <v>489</v>
      </c>
    </row>
    <row r="494" spans="21:24" x14ac:dyDescent="0.35">
      <c r="U494" s="296">
        <f t="shared" si="17"/>
        <v>1</v>
      </c>
      <c r="V494" s="296">
        <v>444</v>
      </c>
      <c r="W494" s="296">
        <f t="shared" si="18"/>
        <v>5.2158489220861748E-21</v>
      </c>
      <c r="X494" s="296">
        <v>490</v>
      </c>
    </row>
    <row r="495" spans="21:24" x14ac:dyDescent="0.35">
      <c r="U495" s="296">
        <f t="shared" si="17"/>
        <v>1</v>
      </c>
      <c r="V495" s="296">
        <v>445</v>
      </c>
      <c r="W495" s="296">
        <f t="shared" si="18"/>
        <v>4.7194952715261231E-21</v>
      </c>
      <c r="X495" s="296">
        <v>491</v>
      </c>
    </row>
    <row r="496" spans="21:24" x14ac:dyDescent="0.35">
      <c r="U496" s="296">
        <f t="shared" si="17"/>
        <v>1</v>
      </c>
      <c r="V496" s="296">
        <v>446</v>
      </c>
      <c r="W496" s="296">
        <f t="shared" si="18"/>
        <v>4.2703759159206116E-21</v>
      </c>
      <c r="X496" s="296">
        <v>492</v>
      </c>
    </row>
    <row r="497" spans="21:24" x14ac:dyDescent="0.35">
      <c r="U497" s="296">
        <f t="shared" si="17"/>
        <v>1</v>
      </c>
      <c r="V497" s="296">
        <v>447</v>
      </c>
      <c r="W497" s="296">
        <f t="shared" si="18"/>
        <v>3.8639959178045466E-21</v>
      </c>
      <c r="X497" s="296">
        <v>493</v>
      </c>
    </row>
    <row r="498" spans="21:24" x14ac:dyDescent="0.35">
      <c r="U498" s="296">
        <f t="shared" si="17"/>
        <v>1</v>
      </c>
      <c r="V498" s="296">
        <v>448</v>
      </c>
      <c r="W498" s="296">
        <f t="shared" si="18"/>
        <v>3.4962880895677487E-21</v>
      </c>
      <c r="X498" s="296">
        <v>494</v>
      </c>
    </row>
    <row r="499" spans="21:24" x14ac:dyDescent="0.35">
      <c r="U499" s="296">
        <f t="shared" si="17"/>
        <v>1</v>
      </c>
      <c r="V499" s="296">
        <v>449</v>
      </c>
      <c r="W499" s="296">
        <f t="shared" si="18"/>
        <v>3.1635722876743548E-21</v>
      </c>
      <c r="X499" s="296">
        <v>495</v>
      </c>
    </row>
    <row r="500" spans="21:24" x14ac:dyDescent="0.35">
      <c r="U500" s="296">
        <f t="shared" si="17"/>
        <v>1</v>
      </c>
      <c r="V500" s="296">
        <v>450</v>
      </c>
      <c r="W500" s="296">
        <f t="shared" si="18"/>
        <v>2.8625185805493938E-21</v>
      </c>
      <c r="X500" s="296">
        <v>496</v>
      </c>
    </row>
    <row r="501" spans="21:24" x14ac:dyDescent="0.35">
      <c r="U501" s="296">
        <f t="shared" si="17"/>
        <v>1</v>
      </c>
      <c r="V501" s="296">
        <v>451</v>
      </c>
      <c r="W501" s="296">
        <f t="shared" si="18"/>
        <v>2.5901139215042698E-21</v>
      </c>
      <c r="X501" s="296">
        <v>497</v>
      </c>
    </row>
    <row r="502" spans="21:24" x14ac:dyDescent="0.35">
      <c r="U502" s="296">
        <f t="shared" si="17"/>
        <v>1</v>
      </c>
      <c r="V502" s="296">
        <v>452</v>
      </c>
      <c r="W502" s="296">
        <f t="shared" si="18"/>
        <v>2.3436319931529143E-21</v>
      </c>
      <c r="X502" s="296">
        <v>498</v>
      </c>
    </row>
    <row r="503" spans="21:24" x14ac:dyDescent="0.35">
      <c r="U503" s="296">
        <f t="shared" si="17"/>
        <v>1</v>
      </c>
      <c r="V503" s="296">
        <v>453</v>
      </c>
      <c r="W503" s="296">
        <f t="shared" si="18"/>
        <v>2.1206059215109495E-21</v>
      </c>
      <c r="X503" s="296">
        <v>499</v>
      </c>
    </row>
    <row r="504" spans="21:24" x14ac:dyDescent="0.35">
      <c r="U504" s="296">
        <f t="shared" si="17"/>
        <v>1</v>
      </c>
      <c r="V504" s="296">
        <v>454</v>
      </c>
      <c r="W504" s="296">
        <f t="shared" si="18"/>
        <v>1.9188035866917316E-21</v>
      </c>
      <c r="X504" s="296">
        <v>500</v>
      </c>
    </row>
    <row r="505" spans="21:24" x14ac:dyDescent="0.35">
      <c r="U505" s="296">
        <f t="shared" si="17"/>
        <v>1</v>
      </c>
      <c r="V505" s="296">
        <v>455</v>
      </c>
      <c r="W505" s="296">
        <f t="shared" si="18"/>
        <v>1.7362052831002949E-21</v>
      </c>
      <c r="X505" s="296">
        <v>501</v>
      </c>
    </row>
    <row r="506" spans="21:24" x14ac:dyDescent="0.35">
      <c r="U506" s="296">
        <f t="shared" si="17"/>
        <v>1</v>
      </c>
      <c r="V506" s="296">
        <v>456</v>
      </c>
      <c r="W506" s="296">
        <f t="shared" si="18"/>
        <v>1.5709835055408609E-21</v>
      </c>
      <c r="X506" s="296">
        <v>502</v>
      </c>
    </row>
    <row r="507" spans="21:24" x14ac:dyDescent="0.35">
      <c r="U507" s="296">
        <f t="shared" si="17"/>
        <v>1</v>
      </c>
      <c r="V507" s="296">
        <v>457</v>
      </c>
      <c r="W507" s="296">
        <f t="shared" si="18"/>
        <v>1.421484658930671E-21</v>
      </c>
      <c r="X507" s="296">
        <v>503</v>
      </c>
    </row>
    <row r="508" spans="21:24" x14ac:dyDescent="0.35">
      <c r="U508" s="296">
        <f t="shared" si="17"/>
        <v>1</v>
      </c>
      <c r="V508" s="296">
        <v>458</v>
      </c>
      <c r="W508" s="296">
        <f t="shared" si="18"/>
        <v>1.2862125085645532E-21</v>
      </c>
      <c r="X508" s="296">
        <v>504</v>
      </c>
    </row>
    <row r="509" spans="21:24" x14ac:dyDescent="0.35">
      <c r="U509" s="296">
        <f t="shared" si="17"/>
        <v>1</v>
      </c>
      <c r="V509" s="296">
        <v>459</v>
      </c>
      <c r="W509" s="296">
        <f t="shared" si="18"/>
        <v>1.1638132052951033E-21</v>
      </c>
      <c r="X509" s="296">
        <v>505</v>
      </c>
    </row>
    <row r="510" spans="21:24" x14ac:dyDescent="0.35">
      <c r="U510" s="296">
        <f t="shared" si="17"/>
        <v>1</v>
      </c>
      <c r="V510" s="296">
        <v>460</v>
      </c>
      <c r="W510" s="296">
        <f t="shared" si="18"/>
        <v>1.0530617357553812E-21</v>
      </c>
      <c r="X510" s="296">
        <v>506</v>
      </c>
    </row>
    <row r="511" spans="21:24" x14ac:dyDescent="0.35">
      <c r="U511" s="296">
        <f t="shared" si="17"/>
        <v>1</v>
      </c>
      <c r="V511" s="296">
        <v>461</v>
      </c>
      <c r="W511" s="296">
        <f t="shared" si="18"/>
        <v>9.5284966201336376E-22</v>
      </c>
      <c r="X511" s="296">
        <v>507</v>
      </c>
    </row>
    <row r="512" spans="21:24" x14ac:dyDescent="0.35">
      <c r="U512" s="296">
        <f t="shared" si="17"/>
        <v>1</v>
      </c>
      <c r="V512" s="296">
        <v>462</v>
      </c>
      <c r="W512" s="296">
        <f t="shared" si="18"/>
        <v>8.6217402795260769E-22</v>
      </c>
      <c r="X512" s="296">
        <v>508</v>
      </c>
    </row>
    <row r="513" spans="21:24" x14ac:dyDescent="0.35">
      <c r="U513" s="296">
        <f t="shared" si="17"/>
        <v>1</v>
      </c>
      <c r="V513" s="296">
        <v>463</v>
      </c>
      <c r="W513" s="296">
        <f t="shared" si="18"/>
        <v>7.8012732135029951E-22</v>
      </c>
      <c r="X513" s="296">
        <v>509</v>
      </c>
    </row>
    <row r="514" spans="21:24" x14ac:dyDescent="0.35">
      <c r="U514" s="296">
        <f t="shared" si="17"/>
        <v>1</v>
      </c>
      <c r="V514" s="296">
        <v>464</v>
      </c>
      <c r="W514" s="296">
        <f t="shared" si="18"/>
        <v>7.058883911899134E-22</v>
      </c>
      <c r="X514" s="296">
        <v>510</v>
      </c>
    </row>
    <row r="515" spans="21:24" x14ac:dyDescent="0.35">
      <c r="U515" s="296">
        <f t="shared" si="17"/>
        <v>1</v>
      </c>
      <c r="V515" s="296">
        <v>465</v>
      </c>
      <c r="W515" s="296">
        <f t="shared" si="18"/>
        <v>6.3871422930584235E-22</v>
      </c>
      <c r="X515" s="296">
        <v>511</v>
      </c>
    </row>
    <row r="516" spans="21:24" x14ac:dyDescent="0.35">
      <c r="U516" s="296">
        <f t="shared" si="17"/>
        <v>1</v>
      </c>
      <c r="V516" s="296">
        <v>466</v>
      </c>
      <c r="W516" s="296">
        <f t="shared" si="18"/>
        <v>5.7793253410792533E-22</v>
      </c>
      <c r="X516" s="296">
        <v>512</v>
      </c>
    </row>
    <row r="517" spans="21:24" x14ac:dyDescent="0.35">
      <c r="U517" s="296">
        <f t="shared" si="17"/>
        <v>1</v>
      </c>
      <c r="V517" s="296">
        <v>467</v>
      </c>
      <c r="W517" s="296">
        <f t="shared" si="18"/>
        <v>5.229349819611936E-22</v>
      </c>
      <c r="X517" s="296">
        <v>513</v>
      </c>
    </row>
    <row r="518" spans="21:24" x14ac:dyDescent="0.35">
      <c r="U518" s="296">
        <f t="shared" si="17"/>
        <v>1</v>
      </c>
      <c r="V518" s="296">
        <v>468</v>
      </c>
      <c r="W518" s="296">
        <f t="shared" si="18"/>
        <v>4.7317113887844676E-22</v>
      </c>
      <c r="X518" s="296">
        <v>514</v>
      </c>
    </row>
    <row r="519" spans="21:24" x14ac:dyDescent="0.35">
      <c r="U519" s="296">
        <f t="shared" si="17"/>
        <v>1</v>
      </c>
      <c r="V519" s="296">
        <v>469</v>
      </c>
      <c r="W519" s="296">
        <f t="shared" si="18"/>
        <v>4.2814295159190762E-22</v>
      </c>
      <c r="X519" s="296">
        <v>515</v>
      </c>
    </row>
    <row r="520" spans="21:24" x14ac:dyDescent="0.35">
      <c r="U520" s="296">
        <f t="shared" si="17"/>
        <v>1</v>
      </c>
      <c r="V520" s="296">
        <v>470</v>
      </c>
      <c r="W520" s="296">
        <f t="shared" si="18"/>
        <v>3.873997628687187E-22</v>
      </c>
      <c r="X520" s="296">
        <v>516</v>
      </c>
    </row>
    <row r="521" spans="21:24" x14ac:dyDescent="0.35">
      <c r="U521" s="296">
        <f t="shared" si="17"/>
        <v>1</v>
      </c>
      <c r="V521" s="296">
        <v>471</v>
      </c>
      <c r="W521" s="296">
        <f t="shared" si="18"/>
        <v>3.5053380118187396E-22</v>
      </c>
      <c r="X521" s="296">
        <v>517</v>
      </c>
    </row>
    <row r="522" spans="21:24" x14ac:dyDescent="0.35">
      <c r="U522" s="296">
        <f t="shared" si="17"/>
        <v>1</v>
      </c>
      <c r="V522" s="296">
        <v>472</v>
      </c>
      <c r="W522" s="296">
        <f t="shared" si="18"/>
        <v>3.1717609959573678E-22</v>
      </c>
      <c r="X522" s="296">
        <v>518</v>
      </c>
    </row>
    <row r="523" spans="21:24" x14ac:dyDescent="0.35">
      <c r="U523" s="296">
        <f t="shared" si="17"/>
        <v>1</v>
      </c>
      <c r="V523" s="296">
        <v>473</v>
      </c>
      <c r="W523" s="296">
        <f t="shared" si="18"/>
        <v>2.8699280302092243E-22</v>
      </c>
      <c r="X523" s="296">
        <v>519</v>
      </c>
    </row>
    <row r="524" spans="21:24" x14ac:dyDescent="0.35">
      <c r="U524" s="296">
        <f t="shared" si="17"/>
        <v>1</v>
      </c>
      <c r="V524" s="296">
        <v>474</v>
      </c>
      <c r="W524" s="296">
        <f t="shared" si="18"/>
        <v>2.5968182688035381E-22</v>
      </c>
      <c r="X524" s="296">
        <v>520</v>
      </c>
    </row>
    <row r="525" spans="21:24" x14ac:dyDescent="0.35">
      <c r="U525" s="296">
        <f t="shared" si="17"/>
        <v>1</v>
      </c>
      <c r="V525" s="296">
        <v>475</v>
      </c>
      <c r="W525" s="296">
        <f t="shared" si="18"/>
        <v>2.349698337452817E-22</v>
      </c>
      <c r="X525" s="296">
        <v>521</v>
      </c>
    </row>
    <row r="526" spans="21:24" x14ac:dyDescent="0.35">
      <c r="U526" s="296">
        <f t="shared" si="17"/>
        <v>1</v>
      </c>
      <c r="V526" s="296">
        <v>476</v>
      </c>
      <c r="W526" s="296">
        <f t="shared" si="18"/>
        <v>2.1260949768241912E-22</v>
      </c>
      <c r="X526" s="296">
        <v>522</v>
      </c>
    </row>
    <row r="527" spans="21:24" x14ac:dyDescent="0.35">
      <c r="U527" s="296">
        <f t="shared" si="17"/>
        <v>1</v>
      </c>
      <c r="V527" s="296">
        <v>477</v>
      </c>
      <c r="W527" s="296">
        <f t="shared" si="18"/>
        <v>1.9237702893288215E-22</v>
      </c>
      <c r="X527" s="296">
        <v>523</v>
      </c>
    </row>
    <row r="528" spans="21:24" x14ac:dyDescent="0.35">
      <c r="U528" s="296">
        <f t="shared" si="17"/>
        <v>1</v>
      </c>
      <c r="V528" s="296">
        <v>478</v>
      </c>
      <c r="W528" s="296">
        <f t="shared" si="18"/>
        <v>1.7406993414905793E-22</v>
      </c>
      <c r="X528" s="296">
        <v>524</v>
      </c>
    </row>
    <row r="529" spans="21:24" x14ac:dyDescent="0.35">
      <c r="U529" s="296">
        <f t="shared" si="17"/>
        <v>1</v>
      </c>
      <c r="V529" s="296">
        <v>479</v>
      </c>
      <c r="W529" s="296">
        <f t="shared" si="18"/>
        <v>1.5750498977312284E-22</v>
      </c>
      <c r="X529" s="296">
        <v>525</v>
      </c>
    </row>
    <row r="530" spans="21:24" x14ac:dyDescent="0.35">
      <c r="U530" s="296">
        <f t="shared" si="17"/>
        <v>1</v>
      </c>
      <c r="V530" s="296">
        <v>480</v>
      </c>
      <c r="W530" s="296">
        <f t="shared" si="18"/>
        <v>1.4251640827409352E-22</v>
      </c>
      <c r="X530" s="296">
        <v>526</v>
      </c>
    </row>
    <row r="531" spans="21:24" x14ac:dyDescent="0.35">
      <c r="U531" s="296">
        <f t="shared" si="17"/>
        <v>1</v>
      </c>
      <c r="V531" s="296">
        <v>481</v>
      </c>
      <c r="W531" s="296">
        <f t="shared" si="18"/>
        <v>1.2895417889048927E-22</v>
      </c>
      <c r="X531" s="296">
        <v>527</v>
      </c>
    </row>
    <row r="532" spans="21:24" x14ac:dyDescent="0.35">
      <c r="U532" s="296">
        <f t="shared" si="17"/>
        <v>1</v>
      </c>
      <c r="V532" s="296">
        <v>482</v>
      </c>
      <c r="W532" s="296">
        <f t="shared" si="18"/>
        <v>1.1668256627221738E-22</v>
      </c>
      <c r="X532" s="296">
        <v>528</v>
      </c>
    </row>
    <row r="533" spans="21:24" x14ac:dyDescent="0.35">
      <c r="U533" s="296">
        <f t="shared" si="17"/>
        <v>1</v>
      </c>
      <c r="V533" s="296">
        <v>483</v>
      </c>
      <c r="W533" s="296">
        <f t="shared" si="18"/>
        <v>1.0557875199556276E-22</v>
      </c>
      <c r="X533" s="296">
        <v>529</v>
      </c>
    </row>
    <row r="534" spans="21:24" x14ac:dyDescent="0.35">
      <c r="U534" s="296">
        <f t="shared" si="17"/>
        <v>1</v>
      </c>
      <c r="V534" s="296">
        <v>484</v>
      </c>
      <c r="W534" s="296">
        <f t="shared" si="18"/>
        <v>9.5531605355123792E-23</v>
      </c>
      <c r="X534" s="296">
        <v>530</v>
      </c>
    </row>
    <row r="535" spans="21:24" x14ac:dyDescent="0.35">
      <c r="U535" s="296">
        <f t="shared" ref="U535:U598" si="19">_xlfn.EXPON.DIST(V535,$I$4,TRUE)</f>
        <v>1</v>
      </c>
      <c r="V535" s="296">
        <v>485</v>
      </c>
      <c r="W535" s="296">
        <f t="shared" ref="W535:W598" si="20">_xlfn.EXPON.DIST(V535,$I$4,FALSE)</f>
        <v>8.6440571130360958E-23</v>
      </c>
      <c r="X535" s="296">
        <v>531</v>
      </c>
    </row>
    <row r="536" spans="21:24" x14ac:dyDescent="0.35">
      <c r="U536" s="296">
        <f t="shared" si="19"/>
        <v>1</v>
      </c>
      <c r="V536" s="296">
        <v>486</v>
      </c>
      <c r="W536" s="296">
        <f t="shared" si="20"/>
        <v>7.8214663195149396E-23</v>
      </c>
      <c r="X536" s="296">
        <v>532</v>
      </c>
    </row>
    <row r="537" spans="21:24" x14ac:dyDescent="0.35">
      <c r="U537" s="296">
        <f t="shared" si="19"/>
        <v>1</v>
      </c>
      <c r="V537" s="296">
        <v>487</v>
      </c>
      <c r="W537" s="296">
        <f t="shared" si="20"/>
        <v>7.0771553898051073E-23</v>
      </c>
      <c r="X537" s="296">
        <v>533</v>
      </c>
    </row>
    <row r="538" spans="21:24" x14ac:dyDescent="0.35">
      <c r="U538" s="296">
        <f t="shared" si="19"/>
        <v>1</v>
      </c>
      <c r="V538" s="296">
        <v>488</v>
      </c>
      <c r="W538" s="296">
        <f t="shared" si="20"/>
        <v>6.4036750099505203E-23</v>
      </c>
      <c r="X538" s="296">
        <v>534</v>
      </c>
    </row>
    <row r="539" spans="21:24" x14ac:dyDescent="0.35">
      <c r="U539" s="296">
        <f t="shared" si="19"/>
        <v>1</v>
      </c>
      <c r="V539" s="296">
        <v>489</v>
      </c>
      <c r="W539" s="296">
        <f t="shared" si="20"/>
        <v>5.794284761945018E-23</v>
      </c>
      <c r="X539" s="296">
        <v>535</v>
      </c>
    </row>
    <row r="540" spans="21:24" x14ac:dyDescent="0.35">
      <c r="U540" s="296">
        <f t="shared" si="19"/>
        <v>1</v>
      </c>
      <c r="V540" s="296">
        <v>490</v>
      </c>
      <c r="W540" s="296">
        <f t="shared" si="20"/>
        <v>5.2428856633634643E-23</v>
      </c>
      <c r="X540" s="296">
        <v>536</v>
      </c>
    </row>
    <row r="541" spans="21:24" x14ac:dyDescent="0.35">
      <c r="U541" s="296">
        <f t="shared" si="19"/>
        <v>1</v>
      </c>
      <c r="V541" s="296">
        <v>491</v>
      </c>
      <c r="W541" s="296">
        <f t="shared" si="20"/>
        <v>4.7439591266955396E-23</v>
      </c>
      <c r="X541" s="296">
        <v>537</v>
      </c>
    </row>
    <row r="542" spans="21:24" x14ac:dyDescent="0.35">
      <c r="U542" s="296">
        <f t="shared" si="19"/>
        <v>1</v>
      </c>
      <c r="V542" s="296">
        <v>492</v>
      </c>
      <c r="W542" s="296">
        <f t="shared" si="20"/>
        <v>4.2925117274673118E-23</v>
      </c>
      <c r="X542" s="296">
        <v>538</v>
      </c>
    </row>
    <row r="543" spans="21:24" x14ac:dyDescent="0.35">
      <c r="U543" s="296">
        <f t="shared" si="19"/>
        <v>1</v>
      </c>
      <c r="V543" s="296">
        <v>493</v>
      </c>
      <c r="W543" s="296">
        <f t="shared" si="20"/>
        <v>3.8840252283705932E-23</v>
      </c>
      <c r="X543" s="296">
        <v>539</v>
      </c>
    </row>
    <row r="544" spans="21:24" x14ac:dyDescent="0.35">
      <c r="U544" s="296">
        <f t="shared" si="19"/>
        <v>1</v>
      </c>
      <c r="V544" s="296">
        <v>494</v>
      </c>
      <c r="W544" s="296">
        <f t="shared" si="20"/>
        <v>3.5144113592253705E-23</v>
      </c>
      <c r="X544" s="296">
        <v>540</v>
      </c>
    </row>
    <row r="545" spans="21:24" x14ac:dyDescent="0.35">
      <c r="U545" s="296">
        <f t="shared" si="19"/>
        <v>1</v>
      </c>
      <c r="V545" s="296">
        <v>495</v>
      </c>
      <c r="W545" s="296">
        <f t="shared" si="20"/>
        <v>3.1799709001977496E-23</v>
      </c>
      <c r="X545" s="296">
        <v>541</v>
      </c>
    </row>
    <row r="546" spans="21:24" x14ac:dyDescent="0.35">
      <c r="U546" s="296">
        <f t="shared" si="19"/>
        <v>1</v>
      </c>
      <c r="V546" s="296">
        <v>496</v>
      </c>
      <c r="W546" s="296">
        <f t="shared" si="20"/>
        <v>2.8773566587644138E-23</v>
      </c>
      <c r="X546" s="296">
        <v>542</v>
      </c>
    </row>
    <row r="547" spans="21:24" x14ac:dyDescent="0.35">
      <c r="U547" s="296">
        <f t="shared" si="19"/>
        <v>1</v>
      </c>
      <c r="V547" s="296">
        <v>497</v>
      </c>
      <c r="W547" s="296">
        <f t="shared" si="20"/>
        <v>2.603539969884964E-23</v>
      </c>
      <c r="X547" s="296">
        <v>543</v>
      </c>
    </row>
    <row r="548" spans="21:24" x14ac:dyDescent="0.35">
      <c r="U548" s="296">
        <f t="shared" si="19"/>
        <v>1</v>
      </c>
      <c r="V548" s="296">
        <v>498</v>
      </c>
      <c r="W548" s="296">
        <f t="shared" si="20"/>
        <v>2.3557803841041276E-23</v>
      </c>
      <c r="X548" s="296">
        <v>544</v>
      </c>
    </row>
    <row r="549" spans="21:24" x14ac:dyDescent="0.35">
      <c r="U549" s="296">
        <f t="shared" si="19"/>
        <v>1</v>
      </c>
      <c r="V549" s="296">
        <v>499</v>
      </c>
      <c r="W549" s="296">
        <f t="shared" si="20"/>
        <v>2.1315982402125369E-23</v>
      </c>
      <c r="X549" s="296">
        <v>545</v>
      </c>
    </row>
    <row r="550" spans="21:24" x14ac:dyDescent="0.35">
      <c r="U550" s="296">
        <f t="shared" si="19"/>
        <v>1</v>
      </c>
      <c r="V550" s="296">
        <v>500</v>
      </c>
      <c r="W550" s="296">
        <f t="shared" si="20"/>
        <v>1.9287498479639179E-23</v>
      </c>
      <c r="X550" s="296">
        <v>546</v>
      </c>
    </row>
    <row r="551" spans="21:24" x14ac:dyDescent="0.35">
      <c r="U551" s="296">
        <f t="shared" si="19"/>
        <v>1</v>
      </c>
      <c r="V551" s="296">
        <v>501</v>
      </c>
      <c r="W551" s="296">
        <f t="shared" si="20"/>
        <v>1.7452050324689184E-23</v>
      </c>
      <c r="X551" s="296">
        <v>547</v>
      </c>
    </row>
    <row r="552" spans="21:24" x14ac:dyDescent="0.35">
      <c r="U552" s="296">
        <f t="shared" si="19"/>
        <v>1</v>
      </c>
      <c r="V552" s="296">
        <v>502</v>
      </c>
      <c r="W552" s="296">
        <f t="shared" si="20"/>
        <v>1.5791268155225372E-23</v>
      </c>
      <c r="X552" s="296">
        <v>548</v>
      </c>
    </row>
    <row r="553" spans="21:24" x14ac:dyDescent="0.35">
      <c r="U553" s="296">
        <f t="shared" si="19"/>
        <v>1</v>
      </c>
      <c r="V553" s="296">
        <v>503</v>
      </c>
      <c r="W553" s="296">
        <f t="shared" si="20"/>
        <v>1.4288530305087575E-23</v>
      </c>
      <c r="X553" s="296">
        <v>549</v>
      </c>
    </row>
    <row r="554" spans="21:24" x14ac:dyDescent="0.35">
      <c r="U554" s="296">
        <f t="shared" si="19"/>
        <v>1</v>
      </c>
      <c r="V554" s="296">
        <v>504</v>
      </c>
      <c r="W554" s="296">
        <f t="shared" si="20"/>
        <v>1.2928796868783984E-23</v>
      </c>
      <c r="X554" s="296">
        <v>550</v>
      </c>
    </row>
    <row r="555" spans="21:24" x14ac:dyDescent="0.35">
      <c r="U555" s="296">
        <f t="shared" si="19"/>
        <v>1</v>
      </c>
      <c r="V555" s="296">
        <v>505</v>
      </c>
      <c r="W555" s="296">
        <f t="shared" si="20"/>
        <v>1.1698459177061965E-23</v>
      </c>
      <c r="X555" s="296">
        <v>551</v>
      </c>
    </row>
    <row r="556" spans="21:24" x14ac:dyDescent="0.35">
      <c r="U556" s="296">
        <f t="shared" si="19"/>
        <v>1</v>
      </c>
      <c r="V556" s="296">
        <v>506</v>
      </c>
      <c r="W556" s="296">
        <f t="shared" si="20"/>
        <v>1.058520359677181E-23</v>
      </c>
      <c r="X556" s="296">
        <v>552</v>
      </c>
    </row>
    <row r="557" spans="21:24" x14ac:dyDescent="0.35">
      <c r="U557" s="296">
        <f t="shared" si="19"/>
        <v>1</v>
      </c>
      <c r="V557" s="296">
        <v>507</v>
      </c>
      <c r="W557" s="296">
        <f t="shared" si="20"/>
        <v>9.5778882918879442E-24</v>
      </c>
      <c r="X557" s="296">
        <v>553</v>
      </c>
    </row>
    <row r="558" spans="21:24" x14ac:dyDescent="0.35">
      <c r="U558" s="296">
        <f t="shared" si="19"/>
        <v>1</v>
      </c>
      <c r="V558" s="296">
        <v>508</v>
      </c>
      <c r="W558" s="296">
        <f t="shared" si="20"/>
        <v>8.6664317122687213E-24</v>
      </c>
      <c r="X558" s="296">
        <v>554</v>
      </c>
    </row>
    <row r="559" spans="21:24" x14ac:dyDescent="0.35">
      <c r="U559" s="296">
        <f t="shared" si="19"/>
        <v>1</v>
      </c>
      <c r="V559" s="296">
        <v>509</v>
      </c>
      <c r="W559" s="296">
        <f t="shared" si="20"/>
        <v>7.8417116941141789E-24</v>
      </c>
      <c r="X559" s="296">
        <v>555</v>
      </c>
    </row>
    <row r="560" spans="21:24" x14ac:dyDescent="0.35">
      <c r="U560" s="296">
        <f t="shared" si="19"/>
        <v>1</v>
      </c>
      <c r="V560" s="296">
        <v>510</v>
      </c>
      <c r="W560" s="296">
        <f t="shared" si="20"/>
        <v>7.0954741622847037E-24</v>
      </c>
      <c r="X560" s="296">
        <v>556</v>
      </c>
    </row>
    <row r="561" spans="21:24" x14ac:dyDescent="0.35">
      <c r="U561" s="296">
        <f t="shared" si="19"/>
        <v>1</v>
      </c>
      <c r="V561" s="296">
        <v>511</v>
      </c>
      <c r="W561" s="296">
        <f t="shared" si="20"/>
        <v>6.4202505207425459E-24</v>
      </c>
      <c r="X561" s="296">
        <v>557</v>
      </c>
    </row>
    <row r="562" spans="21:24" x14ac:dyDescent="0.35">
      <c r="U562" s="296">
        <f t="shared" si="19"/>
        <v>1</v>
      </c>
      <c r="V562" s="296">
        <v>512</v>
      </c>
      <c r="W562" s="296">
        <f t="shared" si="20"/>
        <v>5.8092829043327026E-24</v>
      </c>
      <c r="X562" s="296">
        <v>558</v>
      </c>
    </row>
    <row r="563" spans="21:24" x14ac:dyDescent="0.35">
      <c r="U563" s="296">
        <f t="shared" si="19"/>
        <v>1</v>
      </c>
      <c r="V563" s="296">
        <v>513</v>
      </c>
      <c r="W563" s="296">
        <f t="shared" si="20"/>
        <v>5.2564565437968353E-24</v>
      </c>
      <c r="X563" s="296">
        <v>559</v>
      </c>
    </row>
    <row r="564" spans="21:24" x14ac:dyDescent="0.35">
      <c r="U564" s="296">
        <f t="shared" si="19"/>
        <v>1</v>
      </c>
      <c r="V564" s="296">
        <v>514</v>
      </c>
      <c r="W564" s="296">
        <f t="shared" si="20"/>
        <v>4.7562385671073452E-24</v>
      </c>
      <c r="X564" s="296">
        <v>560</v>
      </c>
    </row>
    <row r="565" spans="21:24" x14ac:dyDescent="0.35">
      <c r="U565" s="296">
        <f t="shared" si="19"/>
        <v>1</v>
      </c>
      <c r="V565" s="296">
        <v>515</v>
      </c>
      <c r="W565" s="296">
        <f t="shared" si="20"/>
        <v>4.3036226246244873E-24</v>
      </c>
      <c r="X565" s="296">
        <v>561</v>
      </c>
    </row>
    <row r="566" spans="21:24" x14ac:dyDescent="0.35">
      <c r="U566" s="296">
        <f t="shared" si="19"/>
        <v>1</v>
      </c>
      <c r="V566" s="296">
        <v>516</v>
      </c>
      <c r="W566" s="296">
        <f t="shared" si="20"/>
        <v>3.8940787838663547E-24</v>
      </c>
      <c r="X566" s="296">
        <v>562</v>
      </c>
    </row>
    <row r="567" spans="21:24" x14ac:dyDescent="0.35">
      <c r="U567" s="296">
        <f t="shared" si="19"/>
        <v>1</v>
      </c>
      <c r="V567" s="296">
        <v>517</v>
      </c>
      <c r="W567" s="296">
        <f t="shared" si="20"/>
        <v>3.5235081924222369E-24</v>
      </c>
      <c r="X567" s="296">
        <v>563</v>
      </c>
    </row>
    <row r="568" spans="21:24" x14ac:dyDescent="0.35">
      <c r="U568" s="296">
        <f t="shared" si="19"/>
        <v>1</v>
      </c>
      <c r="V568" s="296">
        <v>518</v>
      </c>
      <c r="W568" s="296">
        <f t="shared" si="20"/>
        <v>3.188202055259883E-24</v>
      </c>
      <c r="X568" s="296">
        <v>564</v>
      </c>
    </row>
    <row r="569" spans="21:24" x14ac:dyDescent="0.35">
      <c r="U569" s="296">
        <f t="shared" si="19"/>
        <v>1</v>
      </c>
      <c r="V569" s="296">
        <v>519</v>
      </c>
      <c r="W569" s="296">
        <f t="shared" si="20"/>
        <v>2.8848045158582881E-24</v>
      </c>
      <c r="X569" s="296">
        <v>565</v>
      </c>
    </row>
    <row r="570" spans="21:24" x14ac:dyDescent="0.35">
      <c r="U570" s="296">
        <f t="shared" si="19"/>
        <v>1</v>
      </c>
      <c r="V570" s="296">
        <v>520</v>
      </c>
      <c r="W570" s="296">
        <f t="shared" si="20"/>
        <v>2.610279069667705E-24</v>
      </c>
      <c r="X570" s="296">
        <v>566</v>
      </c>
    </row>
    <row r="571" spans="21:24" x14ac:dyDescent="0.35">
      <c r="U571" s="296">
        <f t="shared" si="19"/>
        <v>1</v>
      </c>
      <c r="V571" s="296">
        <v>521</v>
      </c>
      <c r="W571" s="296">
        <f t="shared" si="20"/>
        <v>2.3618781737514296E-24</v>
      </c>
      <c r="X571" s="296">
        <v>567</v>
      </c>
    </row>
    <row r="572" spans="21:24" x14ac:dyDescent="0.35">
      <c r="U572" s="296">
        <f t="shared" si="19"/>
        <v>1</v>
      </c>
      <c r="V572" s="296">
        <v>522</v>
      </c>
      <c r="W572" s="296">
        <f t="shared" si="20"/>
        <v>2.1371157484527277E-24</v>
      </c>
      <c r="X572" s="296">
        <v>568</v>
      </c>
    </row>
    <row r="573" spans="21:24" x14ac:dyDescent="0.35">
      <c r="U573" s="296">
        <f t="shared" si="19"/>
        <v>1</v>
      </c>
      <c r="V573" s="296">
        <v>523</v>
      </c>
      <c r="W573" s="296">
        <f t="shared" si="20"/>
        <v>1.9337422958739507E-24</v>
      </c>
      <c r="X573" s="296">
        <v>569</v>
      </c>
    </row>
    <row r="574" spans="21:24" x14ac:dyDescent="0.35">
      <c r="U574" s="296">
        <f t="shared" si="19"/>
        <v>1</v>
      </c>
      <c r="V574" s="296">
        <v>524</v>
      </c>
      <c r="W574" s="296">
        <f t="shared" si="20"/>
        <v>1.7497223861455117E-24</v>
      </c>
      <c r="X574" s="296">
        <v>570</v>
      </c>
    </row>
    <row r="575" spans="21:24" x14ac:dyDescent="0.35">
      <c r="U575" s="296">
        <f t="shared" si="19"/>
        <v>1</v>
      </c>
      <c r="V575" s="296">
        <v>525</v>
      </c>
      <c r="W575" s="296">
        <f t="shared" si="20"/>
        <v>1.5832142861596322E-24</v>
      </c>
      <c r="X575" s="296">
        <v>571</v>
      </c>
    </row>
    <row r="576" spans="21:24" x14ac:dyDescent="0.35">
      <c r="U576" s="296">
        <f t="shared" si="19"/>
        <v>1</v>
      </c>
      <c r="V576" s="296">
        <v>526</v>
      </c>
      <c r="W576" s="296">
        <f t="shared" si="20"/>
        <v>1.4325515268863242E-24</v>
      </c>
      <c r="X576" s="296">
        <v>572</v>
      </c>
    </row>
    <row r="577" spans="21:24" x14ac:dyDescent="0.35">
      <c r="U577" s="296">
        <f t="shared" si="19"/>
        <v>1</v>
      </c>
      <c r="V577" s="296">
        <v>527</v>
      </c>
      <c r="W577" s="296">
        <f t="shared" si="20"/>
        <v>1.2962262247912913E-24</v>
      </c>
      <c r="X577" s="296">
        <v>573</v>
      </c>
    </row>
    <row r="578" spans="21:24" x14ac:dyDescent="0.35">
      <c r="U578" s="296">
        <f t="shared" si="19"/>
        <v>1</v>
      </c>
      <c r="V578" s="296">
        <v>528</v>
      </c>
      <c r="W578" s="296">
        <f t="shared" si="20"/>
        <v>1.1728739904306497E-24</v>
      </c>
      <c r="X578" s="296">
        <v>574</v>
      </c>
    </row>
    <row r="579" spans="21:24" x14ac:dyDescent="0.35">
      <c r="U579" s="296">
        <f t="shared" si="19"/>
        <v>1</v>
      </c>
      <c r="V579" s="296">
        <v>529</v>
      </c>
      <c r="W579" s="296">
        <f t="shared" si="20"/>
        <v>1.0612602731828004E-24</v>
      </c>
      <c r="X579" s="296">
        <v>575</v>
      </c>
    </row>
    <row r="580" spans="21:24" x14ac:dyDescent="0.35">
      <c r="U580" s="296">
        <f t="shared" si="19"/>
        <v>1</v>
      </c>
      <c r="V580" s="296">
        <v>530</v>
      </c>
      <c r="W580" s="296">
        <f t="shared" si="20"/>
        <v>9.6026800545086763E-25</v>
      </c>
      <c r="X580" s="296">
        <v>576</v>
      </c>
    </row>
    <row r="581" spans="21:24" x14ac:dyDescent="0.35">
      <c r="U581" s="296">
        <f t="shared" si="19"/>
        <v>1</v>
      </c>
      <c r="V581" s="296">
        <v>531</v>
      </c>
      <c r="W581" s="296">
        <f t="shared" si="20"/>
        <v>8.6888642267470252E-25</v>
      </c>
      <c r="X581" s="296">
        <v>577</v>
      </c>
    </row>
    <row r="582" spans="21:24" x14ac:dyDescent="0.35">
      <c r="U582" s="296">
        <f t="shared" si="19"/>
        <v>1</v>
      </c>
      <c r="V582" s="296">
        <v>532</v>
      </c>
      <c r="W582" s="296">
        <f t="shared" si="20"/>
        <v>7.8620094725947822E-25</v>
      </c>
      <c r="X582" s="296">
        <v>578</v>
      </c>
    </row>
    <row r="583" spans="21:24" x14ac:dyDescent="0.35">
      <c r="U583" s="296">
        <f t="shared" si="19"/>
        <v>1</v>
      </c>
      <c r="V583" s="296">
        <v>533</v>
      </c>
      <c r="W583" s="296">
        <f t="shared" si="20"/>
        <v>7.1138403517569091E-25</v>
      </c>
      <c r="X583" s="296">
        <v>579</v>
      </c>
    </row>
    <row r="584" spans="21:24" x14ac:dyDescent="0.35">
      <c r="U584" s="296">
        <f t="shared" si="19"/>
        <v>1</v>
      </c>
      <c r="V584" s="296">
        <v>534</v>
      </c>
      <c r="W584" s="296">
        <f t="shared" si="20"/>
        <v>6.4368689362037344E-25</v>
      </c>
      <c r="X584" s="296">
        <v>580</v>
      </c>
    </row>
    <row r="585" spans="21:24" x14ac:dyDescent="0.35">
      <c r="U585" s="296">
        <f t="shared" si="19"/>
        <v>1</v>
      </c>
      <c r="V585" s="296">
        <v>535</v>
      </c>
      <c r="W585" s="296">
        <f t="shared" si="20"/>
        <v>5.8243198684704942E-25</v>
      </c>
      <c r="X585" s="296">
        <v>581</v>
      </c>
    </row>
    <row r="586" spans="21:24" x14ac:dyDescent="0.35">
      <c r="U586" s="296">
        <f t="shared" si="19"/>
        <v>1</v>
      </c>
      <c r="V586" s="296">
        <v>536</v>
      </c>
      <c r="W586" s="296">
        <f t="shared" si="20"/>
        <v>5.2700625516023741E-25</v>
      </c>
      <c r="X586" s="296">
        <v>582</v>
      </c>
    </row>
    <row r="587" spans="21:24" x14ac:dyDescent="0.35">
      <c r="U587" s="296">
        <f t="shared" si="19"/>
        <v>1</v>
      </c>
      <c r="V587" s="296">
        <v>537</v>
      </c>
      <c r="W587" s="296">
        <f t="shared" si="20"/>
        <v>4.7685497920798867E-25</v>
      </c>
      <c r="X587" s="296">
        <v>583</v>
      </c>
    </row>
    <row r="588" spans="21:24" x14ac:dyDescent="0.35">
      <c r="U588" s="296">
        <f t="shared" si="19"/>
        <v>1</v>
      </c>
      <c r="V588" s="296">
        <v>538</v>
      </c>
      <c r="W588" s="296">
        <f t="shared" si="20"/>
        <v>4.3147622816414703E-25</v>
      </c>
      <c r="X588" s="296">
        <v>584</v>
      </c>
    </row>
    <row r="589" spans="21:24" x14ac:dyDescent="0.35">
      <c r="U589" s="296">
        <f t="shared" si="19"/>
        <v>1</v>
      </c>
      <c r="V589" s="296">
        <v>539</v>
      </c>
      <c r="W589" s="296">
        <f t="shared" si="20"/>
        <v>3.9041583623594082E-25</v>
      </c>
      <c r="X589" s="296">
        <v>585</v>
      </c>
    </row>
    <row r="590" spans="21:24" x14ac:dyDescent="0.35">
      <c r="U590" s="296">
        <f t="shared" si="19"/>
        <v>1</v>
      </c>
      <c r="V590" s="296">
        <v>540</v>
      </c>
      <c r="W590" s="296">
        <f t="shared" si="20"/>
        <v>3.5326285722008074E-25</v>
      </c>
      <c r="X590" s="296">
        <v>586</v>
      </c>
    </row>
    <row r="591" spans="21:24" x14ac:dyDescent="0.35">
      <c r="U591" s="296">
        <f t="shared" si="19"/>
        <v>1</v>
      </c>
      <c r="V591" s="296">
        <v>541</v>
      </c>
      <c r="W591" s="296">
        <f t="shared" si="20"/>
        <v>3.1964545161502324E-25</v>
      </c>
      <c r="X591" s="296">
        <v>587</v>
      </c>
    </row>
    <row r="592" spans="21:24" x14ac:dyDescent="0.35">
      <c r="U592" s="296">
        <f t="shared" si="19"/>
        <v>1</v>
      </c>
      <c r="V592" s="296">
        <v>542</v>
      </c>
      <c r="W592" s="296">
        <f t="shared" si="20"/>
        <v>2.8922716512627546E-25</v>
      </c>
      <c r="X592" s="296">
        <v>588</v>
      </c>
    </row>
    <row r="593" spans="21:24" x14ac:dyDescent="0.35">
      <c r="U593" s="296">
        <f t="shared" si="19"/>
        <v>1</v>
      </c>
      <c r="V593" s="296">
        <v>543</v>
      </c>
      <c r="W593" s="296">
        <f t="shared" si="20"/>
        <v>2.6170356131871886E-25</v>
      </c>
      <c r="X593" s="296">
        <v>589</v>
      </c>
    </row>
    <row r="594" spans="21:24" x14ac:dyDescent="0.35">
      <c r="U594" s="296">
        <f t="shared" si="19"/>
        <v>1</v>
      </c>
      <c r="V594" s="296">
        <v>544</v>
      </c>
      <c r="W594" s="296">
        <f t="shared" si="20"/>
        <v>2.3679917471444463E-25</v>
      </c>
      <c r="X594" s="296">
        <v>590</v>
      </c>
    </row>
    <row r="595" spans="21:24" x14ac:dyDescent="0.35">
      <c r="U595" s="296">
        <f t="shared" si="19"/>
        <v>1</v>
      </c>
      <c r="V595" s="296">
        <v>545</v>
      </c>
      <c r="W595" s="296">
        <f t="shared" si="20"/>
        <v>2.1426475384166539E-25</v>
      </c>
      <c r="X595" s="296">
        <v>591</v>
      </c>
    </row>
    <row r="596" spans="21:24" x14ac:dyDescent="0.35">
      <c r="U596" s="296">
        <f t="shared" si="19"/>
        <v>1</v>
      </c>
      <c r="V596" s="296">
        <v>546</v>
      </c>
      <c r="W596" s="296">
        <f t="shared" si="20"/>
        <v>1.9387476664220267E-25</v>
      </c>
      <c r="X596" s="296">
        <v>592</v>
      </c>
    </row>
    <row r="597" spans="21:24" x14ac:dyDescent="0.35">
      <c r="U597" s="296">
        <f t="shared" si="19"/>
        <v>1</v>
      </c>
      <c r="V597" s="296">
        <v>547</v>
      </c>
      <c r="W597" s="296">
        <f t="shared" si="20"/>
        <v>1.7542514327085464E-25</v>
      </c>
      <c r="X597" s="296">
        <v>593</v>
      </c>
    </row>
    <row r="598" spans="21:24" x14ac:dyDescent="0.35">
      <c r="U598" s="296">
        <f t="shared" si="19"/>
        <v>1</v>
      </c>
      <c r="V598" s="296">
        <v>548</v>
      </c>
      <c r="W598" s="296">
        <f t="shared" si="20"/>
        <v>1.5873123369578815E-25</v>
      </c>
      <c r="X598" s="296">
        <v>594</v>
      </c>
    </row>
    <row r="599" spans="21:24" x14ac:dyDescent="0.35">
      <c r="U599" s="296">
        <f t="shared" ref="U599:U662" si="21">_xlfn.EXPON.DIST(V599,$I$4,TRUE)</f>
        <v>1</v>
      </c>
      <c r="V599" s="296">
        <v>549</v>
      </c>
      <c r="W599" s="296">
        <f t="shared" ref="W599:W662" si="22">_xlfn.EXPON.DIST(V599,$I$4,FALSE)</f>
        <v>1.4362595965895924E-25</v>
      </c>
      <c r="X599" s="296">
        <v>595</v>
      </c>
    </row>
    <row r="600" spans="21:24" x14ac:dyDescent="0.35">
      <c r="U600" s="296">
        <f t="shared" si="21"/>
        <v>1</v>
      </c>
      <c r="V600" s="296">
        <v>550</v>
      </c>
      <c r="W600" s="296">
        <f t="shared" si="22"/>
        <v>1.2995814250075033E-25</v>
      </c>
      <c r="X600" s="296">
        <v>596</v>
      </c>
    </row>
    <row r="601" spans="21:24" x14ac:dyDescent="0.35">
      <c r="U601" s="296">
        <f t="shared" si="21"/>
        <v>1</v>
      </c>
      <c r="V601" s="296">
        <v>551</v>
      </c>
      <c r="W601" s="296">
        <f t="shared" si="22"/>
        <v>1.1759099011312804E-25</v>
      </c>
      <c r="X601" s="296">
        <v>597</v>
      </c>
    </row>
    <row r="602" spans="21:24" x14ac:dyDescent="0.35">
      <c r="U602" s="296">
        <f t="shared" si="21"/>
        <v>1</v>
      </c>
      <c r="V602" s="296">
        <v>552</v>
      </c>
      <c r="W602" s="296">
        <f t="shared" si="22"/>
        <v>1.0640072787825469E-25</v>
      </c>
      <c r="X602" s="296">
        <v>598</v>
      </c>
    </row>
    <row r="603" spans="21:24" x14ac:dyDescent="0.35">
      <c r="U603" s="296">
        <f t="shared" si="21"/>
        <v>1</v>
      </c>
      <c r="V603" s="296">
        <v>553</v>
      </c>
      <c r="W603" s="296">
        <f t="shared" si="22"/>
        <v>9.6275359890506568E-26</v>
      </c>
      <c r="X603" s="296">
        <v>599</v>
      </c>
    </row>
    <row r="604" spans="21:24" x14ac:dyDescent="0.35">
      <c r="U604" s="296">
        <f t="shared" si="21"/>
        <v>1</v>
      </c>
      <c r="V604" s="296">
        <v>554</v>
      </c>
      <c r="W604" s="296">
        <f t="shared" si="22"/>
        <v>8.7113548063808623E-26</v>
      </c>
      <c r="X604" s="296">
        <v>600</v>
      </c>
    </row>
    <row r="605" spans="21:24" x14ac:dyDescent="0.35">
      <c r="U605" s="296">
        <f t="shared" si="21"/>
        <v>1</v>
      </c>
      <c r="V605" s="296">
        <v>555</v>
      </c>
      <c r="W605" s="296">
        <f t="shared" si="22"/>
        <v>7.8823597906008515E-26</v>
      </c>
      <c r="X605" s="296">
        <v>601</v>
      </c>
    </row>
    <row r="606" spans="21:24" x14ac:dyDescent="0.35">
      <c r="U606" s="296">
        <f t="shared" si="21"/>
        <v>1</v>
      </c>
      <c r="V606" s="296">
        <v>556</v>
      </c>
      <c r="W606" s="296">
        <f t="shared" si="22"/>
        <v>7.1322540809577315E-26</v>
      </c>
      <c r="X606" s="296">
        <v>602</v>
      </c>
    </row>
    <row r="607" spans="21:24" x14ac:dyDescent="0.35">
      <c r="U607" s="296">
        <f t="shared" si="21"/>
        <v>1</v>
      </c>
      <c r="V607" s="296">
        <v>557</v>
      </c>
      <c r="W607" s="296">
        <f t="shared" si="22"/>
        <v>6.45353036739022E-26</v>
      </c>
      <c r="X607" s="296">
        <v>603</v>
      </c>
    </row>
    <row r="608" spans="21:24" x14ac:dyDescent="0.35">
      <c r="U608" s="296">
        <f t="shared" si="21"/>
        <v>1</v>
      </c>
      <c r="V608" s="296">
        <v>558</v>
      </c>
      <c r="W608" s="296">
        <f t="shared" si="22"/>
        <v>5.8393957548460159E-26</v>
      </c>
      <c r="X608" s="296">
        <v>604</v>
      </c>
    </row>
    <row r="609" spans="21:24" x14ac:dyDescent="0.35">
      <c r="U609" s="296">
        <f t="shared" si="21"/>
        <v>1</v>
      </c>
      <c r="V609" s="296">
        <v>559</v>
      </c>
      <c r="W609" s="296">
        <f t="shared" si="22"/>
        <v>5.2837037777050053E-26</v>
      </c>
      <c r="X609" s="296">
        <v>605</v>
      </c>
    </row>
    <row r="610" spans="21:24" x14ac:dyDescent="0.35">
      <c r="U610" s="296">
        <f t="shared" si="21"/>
        <v>1</v>
      </c>
      <c r="V610" s="296">
        <v>560</v>
      </c>
      <c r="W610" s="296">
        <f t="shared" si="22"/>
        <v>4.7808928838854688E-26</v>
      </c>
      <c r="X610" s="296">
        <v>606</v>
      </c>
    </row>
    <row r="611" spans="21:24" x14ac:dyDescent="0.35">
      <c r="U611" s="296">
        <f t="shared" si="21"/>
        <v>1</v>
      </c>
      <c r="V611" s="296">
        <v>561</v>
      </c>
      <c r="W611" s="296">
        <f t="shared" si="22"/>
        <v>4.325930772961415E-26</v>
      </c>
      <c r="X611" s="296">
        <v>607</v>
      </c>
    </row>
    <row r="612" spans="21:24" x14ac:dyDescent="0.35">
      <c r="U612" s="296">
        <f t="shared" si="21"/>
        <v>1</v>
      </c>
      <c r="V612" s="296">
        <v>562</v>
      </c>
      <c r="W612" s="296">
        <f t="shared" si="22"/>
        <v>3.9142640312087036E-26</v>
      </c>
      <c r="X612" s="296">
        <v>608</v>
      </c>
    </row>
    <row r="613" spans="21:24" x14ac:dyDescent="0.35">
      <c r="U613" s="296">
        <f t="shared" si="21"/>
        <v>1</v>
      </c>
      <c r="V613" s="296">
        <v>563</v>
      </c>
      <c r="W613" s="296">
        <f t="shared" si="22"/>
        <v>3.5417725595099052E-26</v>
      </c>
      <c r="X613" s="296">
        <v>609</v>
      </c>
    </row>
    <row r="614" spans="21:24" x14ac:dyDescent="0.35">
      <c r="U614" s="296">
        <f t="shared" si="21"/>
        <v>1</v>
      </c>
      <c r="V614" s="296">
        <v>564</v>
      </c>
      <c r="W614" s="296">
        <f t="shared" si="22"/>
        <v>3.2047283380175498E-26</v>
      </c>
      <c r="X614" s="296">
        <v>610</v>
      </c>
    </row>
    <row r="615" spans="21:24" x14ac:dyDescent="0.35">
      <c r="U615" s="296">
        <f t="shared" si="21"/>
        <v>1</v>
      </c>
      <c r="V615" s="296">
        <v>565</v>
      </c>
      <c r="W615" s="296">
        <f t="shared" si="22"/>
        <v>2.8997581148784883E-26</v>
      </c>
      <c r="X615" s="296">
        <v>611</v>
      </c>
    </row>
    <row r="616" spans="21:24" x14ac:dyDescent="0.35">
      <c r="U616" s="296">
        <f t="shared" si="21"/>
        <v>1</v>
      </c>
      <c r="V616" s="296">
        <v>566</v>
      </c>
      <c r="W616" s="296">
        <f t="shared" si="22"/>
        <v>2.6238096455954689E-26</v>
      </c>
      <c r="X616" s="296">
        <v>612</v>
      </c>
    </row>
    <row r="617" spans="21:24" x14ac:dyDescent="0.35">
      <c r="U617" s="296">
        <f t="shared" si="21"/>
        <v>1</v>
      </c>
      <c r="V617" s="296">
        <v>567</v>
      </c>
      <c r="W617" s="296">
        <f t="shared" si="22"/>
        <v>2.3741211451384468E-26</v>
      </c>
      <c r="X617" s="296">
        <v>613</v>
      </c>
    </row>
    <row r="618" spans="21:24" x14ac:dyDescent="0.35">
      <c r="U618" s="296">
        <f t="shared" si="21"/>
        <v>1</v>
      </c>
      <c r="V618" s="296">
        <v>568</v>
      </c>
      <c r="W618" s="296">
        <f t="shared" si="22"/>
        <v>2.148193647071645E-26</v>
      </c>
      <c r="X618" s="296">
        <v>614</v>
      </c>
    </row>
    <row r="619" spans="21:24" x14ac:dyDescent="0.35">
      <c r="U619" s="296">
        <f t="shared" si="21"/>
        <v>1</v>
      </c>
      <c r="V619" s="296">
        <v>569</v>
      </c>
      <c r="W619" s="296">
        <f t="shared" si="22"/>
        <v>1.9437659930575558E-26</v>
      </c>
      <c r="X619" s="296">
        <v>615</v>
      </c>
    </row>
    <row r="620" spans="21:24" x14ac:dyDescent="0.35">
      <c r="U620" s="296">
        <f t="shared" si="21"/>
        <v>1</v>
      </c>
      <c r="V620" s="296">
        <v>570</v>
      </c>
      <c r="W620" s="296">
        <f t="shared" si="22"/>
        <v>1.7587922024243118E-26</v>
      </c>
      <c r="X620" s="296">
        <v>616</v>
      </c>
    </row>
    <row r="621" spans="21:24" x14ac:dyDescent="0.35">
      <c r="U621" s="296">
        <f t="shared" si="21"/>
        <v>1</v>
      </c>
      <c r="V621" s="296">
        <v>571</v>
      </c>
      <c r="W621" s="296">
        <f t="shared" si="22"/>
        <v>1.5914209953033907E-26</v>
      </c>
      <c r="X621" s="296">
        <v>617</v>
      </c>
    </row>
    <row r="622" spans="21:24" x14ac:dyDescent="0.35">
      <c r="U622" s="296">
        <f t="shared" si="21"/>
        <v>1</v>
      </c>
      <c r="V622" s="296">
        <v>572</v>
      </c>
      <c r="W622" s="296">
        <f t="shared" si="22"/>
        <v>1.4399772643985349E-26</v>
      </c>
      <c r="X622" s="296">
        <v>618</v>
      </c>
    </row>
    <row r="623" spans="21:24" x14ac:dyDescent="0.35">
      <c r="U623" s="296">
        <f t="shared" si="21"/>
        <v>1</v>
      </c>
      <c r="V623" s="296">
        <v>573</v>
      </c>
      <c r="W623" s="296">
        <f t="shared" si="22"/>
        <v>1.3029453099488529E-26</v>
      </c>
      <c r="X623" s="296">
        <v>619</v>
      </c>
    </row>
    <row r="624" spans="21:24" x14ac:dyDescent="0.35">
      <c r="U624" s="296">
        <f t="shared" si="21"/>
        <v>1</v>
      </c>
      <c r="V624" s="296">
        <v>574</v>
      </c>
      <c r="W624" s="296">
        <f t="shared" si="22"/>
        <v>1.1789536700961813E-26</v>
      </c>
      <c r="X624" s="296">
        <v>620</v>
      </c>
    </row>
    <row r="625" spans="21:24" x14ac:dyDescent="0.35">
      <c r="U625" s="296">
        <f t="shared" si="21"/>
        <v>1</v>
      </c>
      <c r="V625" s="296">
        <v>575</v>
      </c>
      <c r="W625" s="296">
        <f t="shared" si="22"/>
        <v>1.0667613948338534E-26</v>
      </c>
      <c r="X625" s="296">
        <v>621</v>
      </c>
    </row>
    <row r="626" spans="21:24" x14ac:dyDescent="0.35">
      <c r="U626" s="296">
        <f t="shared" si="21"/>
        <v>1</v>
      </c>
      <c r="V626" s="296">
        <v>576</v>
      </c>
      <c r="W626" s="296">
        <f t="shared" si="22"/>
        <v>9.6524562616190124E-27</v>
      </c>
      <c r="X626" s="296">
        <v>622</v>
      </c>
    </row>
    <row r="627" spans="21:24" x14ac:dyDescent="0.35">
      <c r="U627" s="296">
        <f t="shared" si="21"/>
        <v>1</v>
      </c>
      <c r="V627" s="296">
        <v>577</v>
      </c>
      <c r="W627" s="296">
        <f t="shared" si="22"/>
        <v>8.7339036014683658E-27</v>
      </c>
      <c r="X627" s="296">
        <v>623</v>
      </c>
    </row>
    <row r="628" spans="21:24" x14ac:dyDescent="0.35">
      <c r="U628" s="296">
        <f t="shared" si="21"/>
        <v>1</v>
      </c>
      <c r="V628" s="296">
        <v>578</v>
      </c>
      <c r="W628" s="296">
        <f t="shared" si="22"/>
        <v>7.9027627841275938E-27</v>
      </c>
      <c r="X628" s="296">
        <v>624</v>
      </c>
    </row>
    <row r="629" spans="21:24" x14ac:dyDescent="0.35">
      <c r="U629" s="296">
        <f t="shared" si="21"/>
        <v>1</v>
      </c>
      <c r="V629" s="296">
        <v>579</v>
      </c>
      <c r="W629" s="296">
        <f t="shared" si="22"/>
        <v>7.1507154729406732E-27</v>
      </c>
      <c r="X629" s="296">
        <v>625</v>
      </c>
    </row>
    <row r="630" spans="21:24" x14ac:dyDescent="0.35">
      <c r="U630" s="296">
        <f t="shared" si="21"/>
        <v>1</v>
      </c>
      <c r="V630" s="296">
        <v>580</v>
      </c>
      <c r="W630" s="296">
        <f t="shared" si="22"/>
        <v>6.4702349256454607E-27</v>
      </c>
      <c r="X630" s="296">
        <v>626</v>
      </c>
    </row>
    <row r="631" spans="21:24" x14ac:dyDescent="0.35">
      <c r="U631" s="296">
        <f t="shared" si="21"/>
        <v>1</v>
      </c>
      <c r="V631" s="296">
        <v>581</v>
      </c>
      <c r="W631" s="296">
        <f t="shared" si="22"/>
        <v>5.8545106642071187E-27</v>
      </c>
      <c r="X631" s="296">
        <v>627</v>
      </c>
    </row>
    <row r="632" spans="21:24" x14ac:dyDescent="0.35">
      <c r="U632" s="296">
        <f t="shared" si="21"/>
        <v>1</v>
      </c>
      <c r="V632" s="296">
        <v>582</v>
      </c>
      <c r="W632" s="296">
        <f t="shared" si="22"/>
        <v>5.2973803132651524E-27</v>
      </c>
      <c r="X632" s="296">
        <v>628</v>
      </c>
    </row>
    <row r="633" spans="21:24" x14ac:dyDescent="0.35">
      <c r="U633" s="296">
        <f t="shared" si="21"/>
        <v>1</v>
      </c>
      <c r="V633" s="296">
        <v>583</v>
      </c>
      <c r="W633" s="296">
        <f t="shared" si="22"/>
        <v>4.7932679250093571E-27</v>
      </c>
      <c r="X633" s="296">
        <v>629</v>
      </c>
    </row>
    <row r="634" spans="21:24" x14ac:dyDescent="0.35">
      <c r="U634" s="296">
        <f t="shared" si="21"/>
        <v>1</v>
      </c>
      <c r="V634" s="296">
        <v>584</v>
      </c>
      <c r="W634" s="296">
        <f t="shared" si="22"/>
        <v>4.3371281732200416E-27</v>
      </c>
      <c r="X634" s="296">
        <v>630</v>
      </c>
    </row>
    <row r="635" spans="21:24" x14ac:dyDescent="0.35">
      <c r="U635" s="296">
        <f t="shared" si="21"/>
        <v>1</v>
      </c>
      <c r="V635" s="296">
        <v>585</v>
      </c>
      <c r="W635" s="296">
        <f t="shared" si="22"/>
        <v>3.9243958579474634E-27</v>
      </c>
      <c r="X635" s="296">
        <v>631</v>
      </c>
    </row>
    <row r="636" spans="21:24" x14ac:dyDescent="0.35">
      <c r="U636" s="296">
        <f t="shared" si="21"/>
        <v>1</v>
      </c>
      <c r="V636" s="296">
        <v>586</v>
      </c>
      <c r="W636" s="296">
        <f t="shared" si="22"/>
        <v>3.5509402154561919E-27</v>
      </c>
      <c r="X636" s="296">
        <v>632</v>
      </c>
    </row>
    <row r="637" spans="21:24" x14ac:dyDescent="0.35">
      <c r="U637" s="296">
        <f t="shared" si="21"/>
        <v>1</v>
      </c>
      <c r="V637" s="296">
        <v>587</v>
      </c>
      <c r="W637" s="296">
        <f t="shared" si="22"/>
        <v>3.2130235761534296E-27</v>
      </c>
      <c r="X637" s="296">
        <v>633</v>
      </c>
    </row>
    <row r="638" spans="21:24" x14ac:dyDescent="0.35">
      <c r="U638" s="296">
        <f t="shared" si="21"/>
        <v>1</v>
      </c>
      <c r="V638" s="296">
        <v>588</v>
      </c>
      <c r="W638" s="296">
        <f t="shared" si="22"/>
        <v>2.9072639567353304E-27</v>
      </c>
      <c r="X638" s="296">
        <v>634</v>
      </c>
    </row>
    <row r="639" spans="21:24" x14ac:dyDescent="0.35">
      <c r="U639" s="296">
        <f t="shared" si="21"/>
        <v>1</v>
      </c>
      <c r="V639" s="296">
        <v>589</v>
      </c>
      <c r="W639" s="296">
        <f t="shared" si="22"/>
        <v>2.6306012121614003E-27</v>
      </c>
      <c r="X639" s="296">
        <v>635</v>
      </c>
    </row>
    <row r="640" spans="21:24" x14ac:dyDescent="0.35">
      <c r="U640" s="296">
        <f t="shared" si="21"/>
        <v>1</v>
      </c>
      <c r="V640" s="296">
        <v>590</v>
      </c>
      <c r="W640" s="296">
        <f t="shared" si="22"/>
        <v>2.380266408694401E-27</v>
      </c>
      <c r="X640" s="296">
        <v>636</v>
      </c>
    </row>
    <row r="641" spans="21:24" x14ac:dyDescent="0.35">
      <c r="U641" s="296">
        <f t="shared" si="21"/>
        <v>1</v>
      </c>
      <c r="V641" s="296">
        <v>591</v>
      </c>
      <c r="W641" s="296">
        <f t="shared" si="22"/>
        <v>2.1537541114807649E-27</v>
      </c>
      <c r="X641" s="296">
        <v>637</v>
      </c>
    </row>
    <row r="642" spans="21:24" x14ac:dyDescent="0.35">
      <c r="U642" s="296">
        <f t="shared" si="21"/>
        <v>1</v>
      </c>
      <c r="V642" s="296">
        <v>592</v>
      </c>
      <c r="W642" s="296">
        <f t="shared" si="22"/>
        <v>1.9487973093165847E-27</v>
      </c>
      <c r="X642" s="296">
        <v>638</v>
      </c>
    </row>
    <row r="643" spans="21:24" x14ac:dyDescent="0.35">
      <c r="U643" s="296">
        <f t="shared" si="21"/>
        <v>1</v>
      </c>
      <c r="V643" s="296">
        <v>593</v>
      </c>
      <c r="W643" s="296">
        <f t="shared" si="22"/>
        <v>1.7633447256374411E-27</v>
      </c>
      <c r="X643" s="296">
        <v>639</v>
      </c>
    </row>
    <row r="644" spans="21:24" x14ac:dyDescent="0.35">
      <c r="U644" s="296">
        <f t="shared" si="21"/>
        <v>1</v>
      </c>
      <c r="V644" s="296">
        <v>594</v>
      </c>
      <c r="W644" s="296">
        <f t="shared" si="22"/>
        <v>1.5955402886531075E-27</v>
      </c>
      <c r="X644" s="296">
        <v>640</v>
      </c>
    </row>
    <row r="645" spans="21:24" x14ac:dyDescent="0.35">
      <c r="U645" s="296">
        <f t="shared" si="21"/>
        <v>1</v>
      </c>
      <c r="V645" s="296">
        <v>595</v>
      </c>
      <c r="W645" s="296">
        <f t="shared" si="22"/>
        <v>1.4437045551572355E-27</v>
      </c>
      <c r="X645" s="296">
        <v>641</v>
      </c>
    </row>
    <row r="646" spans="21:24" x14ac:dyDescent="0.35">
      <c r="U646" s="296">
        <f t="shared" si="21"/>
        <v>1</v>
      </c>
      <c r="V646" s="296">
        <v>596</v>
      </c>
      <c r="W646" s="296">
        <f t="shared" si="22"/>
        <v>1.3063179020952248E-27</v>
      </c>
      <c r="X646" s="296">
        <v>642</v>
      </c>
    </row>
    <row r="647" spans="21:24" x14ac:dyDescent="0.35">
      <c r="U647" s="296">
        <f t="shared" si="21"/>
        <v>1</v>
      </c>
      <c r="V647" s="296">
        <v>597</v>
      </c>
      <c r="W647" s="296">
        <f t="shared" si="22"/>
        <v>1.1820053176659929E-27</v>
      </c>
      <c r="X647" s="296">
        <v>643</v>
      </c>
    </row>
    <row r="648" spans="21:24" x14ac:dyDescent="0.35">
      <c r="U648" s="296">
        <f t="shared" si="21"/>
        <v>1</v>
      </c>
      <c r="V648" s="296">
        <v>598</v>
      </c>
      <c r="W648" s="296">
        <f t="shared" si="22"/>
        <v>1.0695226397416698E-27</v>
      </c>
      <c r="X648" s="296">
        <v>644</v>
      </c>
    </row>
    <row r="649" spans="21:24" x14ac:dyDescent="0.35">
      <c r="U649" s="296">
        <f t="shared" si="21"/>
        <v>1</v>
      </c>
      <c r="V649" s="296">
        <v>599</v>
      </c>
      <c r="W649" s="296">
        <f t="shared" si="22"/>
        <v>9.6774410387485476E-28</v>
      </c>
      <c r="X649" s="296">
        <v>645</v>
      </c>
    </row>
    <row r="650" spans="21:24" x14ac:dyDescent="0.35">
      <c r="U650" s="296">
        <f t="shared" si="21"/>
        <v>1</v>
      </c>
      <c r="V650" s="296">
        <v>600</v>
      </c>
      <c r="W650" s="296">
        <f t="shared" si="22"/>
        <v>8.7565107626965208E-28</v>
      </c>
      <c r="X650" s="296">
        <v>646</v>
      </c>
    </row>
    <row r="651" spans="21:24" x14ac:dyDescent="0.35">
      <c r="U651" s="296">
        <f t="shared" si="21"/>
        <v>1</v>
      </c>
      <c r="V651" s="296">
        <v>601</v>
      </c>
      <c r="W651" s="296">
        <f t="shared" si="22"/>
        <v>7.9232185895224001E-28</v>
      </c>
      <c r="X651" s="296">
        <v>647</v>
      </c>
    </row>
    <row r="652" spans="21:24" x14ac:dyDescent="0.35">
      <c r="U652" s="296">
        <f t="shared" si="21"/>
        <v>1</v>
      </c>
      <c r="V652" s="296">
        <v>602</v>
      </c>
      <c r="W652" s="296">
        <f t="shared" si="22"/>
        <v>7.1692246510779547E-28</v>
      </c>
      <c r="X652" s="296">
        <v>648</v>
      </c>
    </row>
    <row r="653" spans="21:24" x14ac:dyDescent="0.35">
      <c r="U653" s="296">
        <f t="shared" si="21"/>
        <v>1</v>
      </c>
      <c r="V653" s="296">
        <v>603</v>
      </c>
      <c r="W653" s="296">
        <f t="shared" si="22"/>
        <v>6.4869827226011211E-28</v>
      </c>
      <c r="X653" s="296">
        <v>649</v>
      </c>
    </row>
    <row r="654" spans="21:24" x14ac:dyDescent="0.35">
      <c r="U654" s="296">
        <f t="shared" si="21"/>
        <v>1</v>
      </c>
      <c r="V654" s="296">
        <v>604</v>
      </c>
      <c r="W654" s="296">
        <f t="shared" si="22"/>
        <v>5.8696646975622693E-28</v>
      </c>
      <c r="X654" s="296">
        <v>650</v>
      </c>
    </row>
    <row r="655" spans="21:24" x14ac:dyDescent="0.35">
      <c r="U655" s="296">
        <f t="shared" si="21"/>
        <v>1</v>
      </c>
      <c r="V655" s="296">
        <v>605</v>
      </c>
      <c r="W655" s="296">
        <f t="shared" si="22"/>
        <v>5.3110922496790957E-28</v>
      </c>
      <c r="X655" s="296">
        <v>651</v>
      </c>
    </row>
    <row r="656" spans="21:24" x14ac:dyDescent="0.35">
      <c r="U656" s="296">
        <f t="shared" si="21"/>
        <v>1</v>
      </c>
      <c r="V656" s="296">
        <v>606</v>
      </c>
      <c r="W656" s="296">
        <f t="shared" si="22"/>
        <v>4.8056749981504218E-28</v>
      </c>
      <c r="X656" s="296">
        <v>652</v>
      </c>
    </row>
    <row r="657" spans="21:24" x14ac:dyDescent="0.35">
      <c r="U657" s="296">
        <f t="shared" si="21"/>
        <v>1</v>
      </c>
      <c r="V657" s="296">
        <v>607</v>
      </c>
      <c r="W657" s="296">
        <f t="shared" si="22"/>
        <v>4.3483545572463862E-28</v>
      </c>
      <c r="X657" s="296">
        <v>653</v>
      </c>
    </row>
    <row r="658" spans="21:24" x14ac:dyDescent="0.35">
      <c r="U658" s="296">
        <f t="shared" si="21"/>
        <v>1</v>
      </c>
      <c r="V658" s="296">
        <v>608</v>
      </c>
      <c r="W658" s="296">
        <f t="shared" si="22"/>
        <v>3.934553910283713E-28</v>
      </c>
      <c r="X658" s="296">
        <v>654</v>
      </c>
    </row>
    <row r="659" spans="21:24" x14ac:dyDescent="0.35">
      <c r="U659" s="296">
        <f t="shared" si="21"/>
        <v>1</v>
      </c>
      <c r="V659" s="296">
        <v>609</v>
      </c>
      <c r="W659" s="296">
        <f t="shared" si="22"/>
        <v>3.5601316013043983E-28</v>
      </c>
      <c r="X659" s="296">
        <v>655</v>
      </c>
    </row>
    <row r="660" spans="21:24" x14ac:dyDescent="0.35">
      <c r="U660" s="296">
        <f t="shared" si="21"/>
        <v>1</v>
      </c>
      <c r="V660" s="296">
        <v>610</v>
      </c>
      <c r="W660" s="296">
        <f t="shared" si="22"/>
        <v>3.2213402859925162E-28</v>
      </c>
      <c r="X660" s="296">
        <v>656</v>
      </c>
    </row>
    <row r="661" spans="21:24" x14ac:dyDescent="0.35">
      <c r="U661" s="296">
        <f t="shared" si="21"/>
        <v>1</v>
      </c>
      <c r="V661" s="296">
        <v>611</v>
      </c>
      <c r="W661" s="296">
        <f t="shared" si="22"/>
        <v>2.9147892269926838E-28</v>
      </c>
      <c r="X661" s="296">
        <v>657</v>
      </c>
    </row>
    <row r="662" spans="21:24" x14ac:dyDescent="0.35">
      <c r="U662" s="296">
        <f t="shared" si="21"/>
        <v>1</v>
      </c>
      <c r="V662" s="296">
        <v>612</v>
      </c>
      <c r="W662" s="296">
        <f t="shared" si="22"/>
        <v>2.6374103582710868E-28</v>
      </c>
      <c r="X662" s="296">
        <v>658</v>
      </c>
    </row>
    <row r="663" spans="21:24" x14ac:dyDescent="0.35">
      <c r="U663" s="296">
        <f t="shared" ref="U663:U726" si="23">_xlfn.EXPON.DIST(V663,$I$4,TRUE)</f>
        <v>1</v>
      </c>
      <c r="V663" s="296">
        <v>613</v>
      </c>
      <c r="W663" s="296">
        <f t="shared" ref="W663:W726" si="24">_xlfn.EXPON.DIST(V663,$I$4,FALSE)</f>
        <v>2.3864275788793018E-28</v>
      </c>
      <c r="X663" s="296">
        <v>659</v>
      </c>
    </row>
    <row r="664" spans="21:24" x14ac:dyDescent="0.35">
      <c r="U664" s="296">
        <f t="shared" si="23"/>
        <v>1</v>
      </c>
      <c r="V664" s="296">
        <v>614</v>
      </c>
      <c r="W664" s="296">
        <f t="shared" si="24"/>
        <v>2.1593289688029505E-28</v>
      </c>
      <c r="X664" s="296">
        <v>660</v>
      </c>
    </row>
    <row r="665" spans="21:24" x14ac:dyDescent="0.35">
      <c r="U665" s="296">
        <f t="shared" si="23"/>
        <v>1</v>
      </c>
      <c r="V665" s="296">
        <v>615</v>
      </c>
      <c r="W665" s="296">
        <f t="shared" si="24"/>
        <v>1.9538416488219241E-28</v>
      </c>
      <c r="X665" s="296">
        <v>661</v>
      </c>
    </row>
    <row r="666" spans="21:24" x14ac:dyDescent="0.35">
      <c r="U666" s="296">
        <f t="shared" si="23"/>
        <v>1</v>
      </c>
      <c r="V666" s="296">
        <v>616</v>
      </c>
      <c r="W666" s="296">
        <f t="shared" si="24"/>
        <v>1.7679090327711495E-28</v>
      </c>
      <c r="X666" s="296">
        <v>662</v>
      </c>
    </row>
    <row r="667" spans="21:24" x14ac:dyDescent="0.35">
      <c r="U667" s="296">
        <f t="shared" si="23"/>
        <v>1</v>
      </c>
      <c r="V667" s="296">
        <v>617</v>
      </c>
      <c r="W667" s="296">
        <f t="shared" si="24"/>
        <v>1.5996702445350951E-28</v>
      </c>
      <c r="X667" s="296">
        <v>663</v>
      </c>
    </row>
    <row r="668" spans="21:24" x14ac:dyDescent="0.35">
      <c r="U668" s="296">
        <f t="shared" si="23"/>
        <v>1</v>
      </c>
      <c r="V668" s="296">
        <v>618</v>
      </c>
      <c r="W668" s="296">
        <f t="shared" si="24"/>
        <v>1.4474414937740855E-28</v>
      </c>
      <c r="X668" s="296">
        <v>664</v>
      </c>
    </row>
    <row r="669" spans="21:24" x14ac:dyDescent="0.35">
      <c r="U669" s="296">
        <f t="shared" si="23"/>
        <v>1</v>
      </c>
      <c r="V669" s="296">
        <v>619</v>
      </c>
      <c r="W669" s="296">
        <f t="shared" si="24"/>
        <v>1.3096992239846542E-28</v>
      </c>
      <c r="X669" s="296">
        <v>665</v>
      </c>
    </row>
    <row r="670" spans="21:24" x14ac:dyDescent="0.35">
      <c r="U670" s="296">
        <f t="shared" si="23"/>
        <v>1</v>
      </c>
      <c r="V670" s="296">
        <v>620</v>
      </c>
      <c r="W670" s="296">
        <f t="shared" si="24"/>
        <v>1.1850648642339809E-28</v>
      </c>
      <c r="X670" s="296">
        <v>666</v>
      </c>
    </row>
    <row r="671" spans="21:24" x14ac:dyDescent="0.35">
      <c r="U671" s="296">
        <f t="shared" si="23"/>
        <v>1</v>
      </c>
      <c r="V671" s="296">
        <v>621</v>
      </c>
      <c r="W671" s="296">
        <f t="shared" si="24"/>
        <v>1.0722910319586089E-28</v>
      </c>
      <c r="X671" s="296">
        <v>667</v>
      </c>
    </row>
    <row r="672" spans="21:24" x14ac:dyDescent="0.35">
      <c r="U672" s="296">
        <f t="shared" si="23"/>
        <v>1</v>
      </c>
      <c r="V672" s="296">
        <v>622</v>
      </c>
      <c r="W672" s="296">
        <f t="shared" si="24"/>
        <v>9.7024904874054081E-29</v>
      </c>
      <c r="X672" s="296">
        <v>668</v>
      </c>
    </row>
    <row r="673" spans="21:24" x14ac:dyDescent="0.35">
      <c r="U673" s="296">
        <f t="shared" si="23"/>
        <v>1</v>
      </c>
      <c r="V673" s="296">
        <v>623</v>
      </c>
      <c r="W673" s="296">
        <f t="shared" si="24"/>
        <v>8.7791764411423567E-29</v>
      </c>
      <c r="X673" s="296">
        <v>669</v>
      </c>
    </row>
    <row r="674" spans="21:24" x14ac:dyDescent="0.35">
      <c r="U674" s="296">
        <f t="shared" si="23"/>
        <v>1</v>
      </c>
      <c r="V674" s="296">
        <v>624</v>
      </c>
      <c r="W674" s="296">
        <f t="shared" si="24"/>
        <v>7.9437273434853627E-29</v>
      </c>
      <c r="X674" s="296">
        <v>670</v>
      </c>
    </row>
    <row r="675" spans="21:24" x14ac:dyDescent="0.35">
      <c r="U675" s="296">
        <f t="shared" si="23"/>
        <v>1</v>
      </c>
      <c r="V675" s="296">
        <v>625</v>
      </c>
      <c r="W675" s="296">
        <f t="shared" si="24"/>
        <v>7.1877817390609893E-29</v>
      </c>
      <c r="X675" s="296">
        <v>671</v>
      </c>
    </row>
    <row r="676" spans="21:24" x14ac:dyDescent="0.35">
      <c r="U676" s="296">
        <f t="shared" si="23"/>
        <v>1</v>
      </c>
      <c r="V676" s="296">
        <v>626</v>
      </c>
      <c r="W676" s="296">
        <f t="shared" si="24"/>
        <v>6.5037738701779557E-29</v>
      </c>
      <c r="X676" s="296">
        <v>672</v>
      </c>
    </row>
    <row r="677" spans="21:24" x14ac:dyDescent="0.35">
      <c r="U677" s="296">
        <f t="shared" si="23"/>
        <v>1</v>
      </c>
      <c r="V677" s="296">
        <v>627</v>
      </c>
      <c r="W677" s="296">
        <f t="shared" si="24"/>
        <v>5.8848579561815528E-29</v>
      </c>
      <c r="X677" s="296">
        <v>673</v>
      </c>
    </row>
    <row r="678" spans="21:24" x14ac:dyDescent="0.35">
      <c r="U678" s="296">
        <f t="shared" si="23"/>
        <v>1</v>
      </c>
      <c r="V678" s="296">
        <v>628</v>
      </c>
      <c r="W678" s="296">
        <f t="shared" si="24"/>
        <v>5.3248396785796824E-29</v>
      </c>
      <c r="X678" s="296">
        <v>674</v>
      </c>
    </row>
    <row r="679" spans="21:24" x14ac:dyDescent="0.35">
      <c r="U679" s="296">
        <f t="shared" si="23"/>
        <v>1</v>
      </c>
      <c r="V679" s="296">
        <v>629</v>
      </c>
      <c r="W679" s="296">
        <f t="shared" si="24"/>
        <v>4.818114186221462E-29</v>
      </c>
      <c r="X679" s="296">
        <v>675</v>
      </c>
    </row>
    <row r="680" spans="21:24" x14ac:dyDescent="0.35">
      <c r="U680" s="296">
        <f t="shared" si="23"/>
        <v>1</v>
      </c>
      <c r="V680" s="296">
        <v>630</v>
      </c>
      <c r="W680" s="296">
        <f t="shared" si="24"/>
        <v>4.3596100000630813E-29</v>
      </c>
      <c r="X680" s="296">
        <v>676</v>
      </c>
    </row>
    <row r="681" spans="21:24" x14ac:dyDescent="0.35">
      <c r="U681" s="296">
        <f t="shared" si="23"/>
        <v>1</v>
      </c>
      <c r="V681" s="296">
        <v>631</v>
      </c>
      <c r="W681" s="296">
        <f t="shared" si="24"/>
        <v>3.9447382561008222E-29</v>
      </c>
      <c r="X681" s="296">
        <v>677</v>
      </c>
    </row>
    <row r="682" spans="21:24" x14ac:dyDescent="0.35">
      <c r="U682" s="296">
        <f t="shared" si="23"/>
        <v>1</v>
      </c>
      <c r="V682" s="296">
        <v>632</v>
      </c>
      <c r="W682" s="296">
        <f t="shared" si="24"/>
        <v>3.5693467784779369E-29</v>
      </c>
      <c r="X682" s="296">
        <v>678</v>
      </c>
    </row>
    <row r="683" spans="21:24" x14ac:dyDescent="0.35">
      <c r="U683" s="296">
        <f t="shared" si="23"/>
        <v>1</v>
      </c>
      <c r="V683" s="296">
        <v>633</v>
      </c>
      <c r="W683" s="296">
        <f t="shared" si="24"/>
        <v>3.2296785231129419E-29</v>
      </c>
      <c r="X683" s="296">
        <v>679</v>
      </c>
    </row>
    <row r="684" spans="21:24" x14ac:dyDescent="0.35">
      <c r="U684" s="296">
        <f t="shared" si="23"/>
        <v>1</v>
      </c>
      <c r="V684" s="296">
        <v>634</v>
      </c>
      <c r="W684" s="296">
        <f t="shared" si="24"/>
        <v>2.9223339759397013E-29</v>
      </c>
      <c r="X684" s="296">
        <v>680</v>
      </c>
    </row>
    <row r="685" spans="21:24" x14ac:dyDescent="0.35">
      <c r="U685" s="296">
        <f t="shared" si="23"/>
        <v>1</v>
      </c>
      <c r="V685" s="296">
        <v>635</v>
      </c>
      <c r="W685" s="296">
        <f t="shared" si="24"/>
        <v>2.6442371294280546E-29</v>
      </c>
      <c r="X685" s="296">
        <v>681</v>
      </c>
    </row>
    <row r="686" spans="21:24" x14ac:dyDescent="0.35">
      <c r="U686" s="296">
        <f t="shared" si="23"/>
        <v>1</v>
      </c>
      <c r="V686" s="296">
        <v>636</v>
      </c>
      <c r="W686" s="296">
        <f t="shared" si="24"/>
        <v>2.3926046968664948E-29</v>
      </c>
      <c r="X686" s="296">
        <v>682</v>
      </c>
    </row>
    <row r="687" spans="21:24" x14ac:dyDescent="0.35">
      <c r="U687" s="296">
        <f t="shared" si="23"/>
        <v>1</v>
      </c>
      <c r="V687" s="296">
        <v>637</v>
      </c>
      <c r="W687" s="296">
        <f t="shared" si="24"/>
        <v>2.1649182562933858E-29</v>
      </c>
      <c r="X687" s="296">
        <v>683</v>
      </c>
    </row>
    <row r="688" spans="21:24" x14ac:dyDescent="0.35">
      <c r="U688" s="296">
        <f t="shared" si="23"/>
        <v>1</v>
      </c>
      <c r="V688" s="296">
        <v>638</v>
      </c>
      <c r="W688" s="296">
        <f t="shared" si="24"/>
        <v>1.9588990452834163E-29</v>
      </c>
      <c r="X688" s="296">
        <v>684</v>
      </c>
    </row>
    <row r="689" spans="21:24" x14ac:dyDescent="0.35">
      <c r="U689" s="296">
        <f t="shared" si="23"/>
        <v>1</v>
      </c>
      <c r="V689" s="296">
        <v>639</v>
      </c>
      <c r="W689" s="296">
        <f t="shared" si="24"/>
        <v>1.7724851543273501E-29</v>
      </c>
      <c r="X689" s="296">
        <v>685</v>
      </c>
    </row>
    <row r="690" spans="21:24" x14ac:dyDescent="0.35">
      <c r="U690" s="296">
        <f t="shared" si="23"/>
        <v>1</v>
      </c>
      <c r="V690" s="296">
        <v>640</v>
      </c>
      <c r="W690" s="296">
        <f t="shared" si="24"/>
        <v>1.603810890548638E-29</v>
      </c>
      <c r="X690" s="296">
        <v>686</v>
      </c>
    </row>
    <row r="691" spans="21:24" x14ac:dyDescent="0.35">
      <c r="U691" s="296">
        <f t="shared" si="23"/>
        <v>1</v>
      </c>
      <c r="V691" s="296">
        <v>641</v>
      </c>
      <c r="W691" s="296">
        <f t="shared" si="24"/>
        <v>1.45118810522197E-29</v>
      </c>
      <c r="X691" s="296">
        <v>687</v>
      </c>
    </row>
    <row r="692" spans="21:24" x14ac:dyDescent="0.35">
      <c r="U692" s="296">
        <f t="shared" si="23"/>
        <v>1</v>
      </c>
      <c r="V692" s="296">
        <v>642</v>
      </c>
      <c r="W692" s="296">
        <f t="shared" si="24"/>
        <v>1.3130892982135513E-29</v>
      </c>
      <c r="X692" s="296">
        <v>688</v>
      </c>
    </row>
    <row r="693" spans="21:24" x14ac:dyDescent="0.35">
      <c r="U693" s="296">
        <f t="shared" si="23"/>
        <v>1</v>
      </c>
      <c r="V693" s="296">
        <v>643</v>
      </c>
      <c r="W693" s="296">
        <f t="shared" si="24"/>
        <v>1.1881323302462068E-29</v>
      </c>
      <c r="X693" s="296">
        <v>689</v>
      </c>
    </row>
    <row r="694" spans="21:24" x14ac:dyDescent="0.35">
      <c r="U694" s="296">
        <f t="shared" si="23"/>
        <v>1</v>
      </c>
      <c r="V694" s="296">
        <v>644</v>
      </c>
      <c r="W694" s="296">
        <f t="shared" si="24"/>
        <v>1.0750665899850165E-29</v>
      </c>
      <c r="X694" s="296">
        <v>690</v>
      </c>
    </row>
    <row r="695" spans="21:24" x14ac:dyDescent="0.35">
      <c r="U695" s="296">
        <f t="shared" si="23"/>
        <v>1</v>
      </c>
      <c r="V695" s="296">
        <v>645</v>
      </c>
      <c r="W695" s="296">
        <f t="shared" si="24"/>
        <v>9.7276047749877148E-30</v>
      </c>
      <c r="X695" s="296">
        <v>691</v>
      </c>
    </row>
    <row r="696" spans="21:24" x14ac:dyDescent="0.35">
      <c r="U696" s="296">
        <f t="shared" si="23"/>
        <v>1</v>
      </c>
      <c r="V696" s="296">
        <v>646</v>
      </c>
      <c r="W696" s="296">
        <f t="shared" si="24"/>
        <v>8.8019007882740813E-30</v>
      </c>
      <c r="X696" s="296">
        <v>692</v>
      </c>
    </row>
    <row r="697" spans="21:24" x14ac:dyDescent="0.35">
      <c r="U697" s="296">
        <f t="shared" si="23"/>
        <v>1</v>
      </c>
      <c r="V697" s="296">
        <v>647</v>
      </c>
      <c r="W697" s="296">
        <f t="shared" si="24"/>
        <v>7.9642891830706421E-30</v>
      </c>
      <c r="X697" s="296">
        <v>693</v>
      </c>
    </row>
    <row r="698" spans="21:24" x14ac:dyDescent="0.35">
      <c r="U698" s="296">
        <f t="shared" si="23"/>
        <v>1</v>
      </c>
      <c r="V698" s="296">
        <v>648</v>
      </c>
      <c r="W698" s="296">
        <f t="shared" si="24"/>
        <v>7.2063868609014013E-30</v>
      </c>
      <c r="X698" s="296">
        <v>694</v>
      </c>
    </row>
    <row r="699" spans="21:24" x14ac:dyDescent="0.35">
      <c r="U699" s="296">
        <f t="shared" si="23"/>
        <v>1</v>
      </c>
      <c r="V699" s="296">
        <v>649</v>
      </c>
      <c r="W699" s="296">
        <f t="shared" si="24"/>
        <v>6.5206084805862317E-30</v>
      </c>
      <c r="X699" s="296">
        <v>695</v>
      </c>
    </row>
    <row r="700" spans="21:24" x14ac:dyDescent="0.35">
      <c r="U700" s="296">
        <f t="shared" si="23"/>
        <v>1</v>
      </c>
      <c r="V700" s="296">
        <v>650</v>
      </c>
      <c r="W700" s="296">
        <f t="shared" si="24"/>
        <v>5.9000905415970613E-30</v>
      </c>
      <c r="X700" s="296">
        <v>696</v>
      </c>
    </row>
    <row r="701" spans="21:24" x14ac:dyDescent="0.35">
      <c r="U701" s="296">
        <f t="shared" si="23"/>
        <v>1</v>
      </c>
      <c r="V701" s="296">
        <v>651</v>
      </c>
      <c r="W701" s="296">
        <f t="shared" si="24"/>
        <v>5.338622691837026E-30</v>
      </c>
      <c r="X701" s="296">
        <v>697</v>
      </c>
    </row>
    <row r="702" spans="21:24" x14ac:dyDescent="0.35">
      <c r="U702" s="296">
        <f t="shared" si="23"/>
        <v>1</v>
      </c>
      <c r="V702" s="296">
        <v>652</v>
      </c>
      <c r="W702" s="296">
        <f t="shared" si="24"/>
        <v>4.8305855723500265E-30</v>
      </c>
      <c r="X702" s="296">
        <v>698</v>
      </c>
    </row>
    <row r="703" spans="21:24" x14ac:dyDescent="0.35">
      <c r="U703" s="296">
        <f t="shared" si="23"/>
        <v>1</v>
      </c>
      <c r="V703" s="296">
        <v>653</v>
      </c>
      <c r="W703" s="296">
        <f t="shared" si="24"/>
        <v>4.3708945768869807E-30</v>
      </c>
      <c r="X703" s="296">
        <v>699</v>
      </c>
    </row>
    <row r="704" spans="21:24" x14ac:dyDescent="0.35">
      <c r="U704" s="296">
        <f t="shared" si="23"/>
        <v>1</v>
      </c>
      <c r="V704" s="296">
        <v>654</v>
      </c>
      <c r="W704" s="296">
        <f t="shared" si="24"/>
        <v>3.9549489634577603E-30</v>
      </c>
      <c r="X704" s="296">
        <v>700</v>
      </c>
    </row>
    <row r="705" spans="21:24" x14ac:dyDescent="0.35">
      <c r="U705" s="296">
        <f t="shared" si="23"/>
        <v>1</v>
      </c>
      <c r="V705" s="296">
        <v>655</v>
      </c>
      <c r="W705" s="296">
        <f t="shared" si="24"/>
        <v>3.5785858085591341E-30</v>
      </c>
      <c r="X705" s="296">
        <v>701</v>
      </c>
    </row>
    <row r="706" spans="21:24" x14ac:dyDescent="0.35">
      <c r="U706" s="296">
        <f t="shared" si="23"/>
        <v>1</v>
      </c>
      <c r="V706" s="296">
        <v>656</v>
      </c>
      <c r="W706" s="296">
        <f t="shared" si="24"/>
        <v>3.2380383432367462E-30</v>
      </c>
      <c r="X706" s="296">
        <v>702</v>
      </c>
    </row>
    <row r="707" spans="21:24" x14ac:dyDescent="0.35">
      <c r="U707" s="296">
        <f t="shared" si="23"/>
        <v>1</v>
      </c>
      <c r="V707" s="296">
        <v>657</v>
      </c>
      <c r="W707" s="296">
        <f t="shared" si="24"/>
        <v>2.9298982539957902E-30</v>
      </c>
      <c r="X707" s="296">
        <v>703</v>
      </c>
    </row>
    <row r="708" spans="21:24" x14ac:dyDescent="0.35">
      <c r="U708" s="296">
        <f t="shared" si="23"/>
        <v>1</v>
      </c>
      <c r="V708" s="296">
        <v>658</v>
      </c>
      <c r="W708" s="296">
        <f t="shared" si="24"/>
        <v>2.651081571253632E-30</v>
      </c>
      <c r="X708" s="296">
        <v>704</v>
      </c>
    </row>
    <row r="709" spans="21:24" x14ac:dyDescent="0.35">
      <c r="U709" s="296">
        <f t="shared" si="23"/>
        <v>1</v>
      </c>
      <c r="V709" s="296">
        <v>659</v>
      </c>
      <c r="W709" s="296">
        <f t="shared" si="24"/>
        <v>2.3987978039358308E-30</v>
      </c>
      <c r="X709" s="296">
        <v>705</v>
      </c>
    </row>
    <row r="710" spans="21:24" x14ac:dyDescent="0.35">
      <c r="U710" s="296">
        <f t="shared" si="23"/>
        <v>1</v>
      </c>
      <c r="V710" s="296">
        <v>660</v>
      </c>
      <c r="W710" s="296">
        <f t="shared" si="24"/>
        <v>2.1705220113036396E-30</v>
      </c>
      <c r="X710" s="296">
        <v>706</v>
      </c>
    </row>
    <row r="711" spans="21:24" x14ac:dyDescent="0.35">
      <c r="U711" s="296">
        <f t="shared" si="23"/>
        <v>1</v>
      </c>
      <c r="V711" s="296">
        <v>661</v>
      </c>
      <c r="W711" s="296">
        <f t="shared" si="24"/>
        <v>1.9639695324981862E-30</v>
      </c>
      <c r="X711" s="296">
        <v>707</v>
      </c>
    </row>
    <row r="712" spans="21:24" x14ac:dyDescent="0.35">
      <c r="U712" s="296">
        <f t="shared" si="23"/>
        <v>1</v>
      </c>
      <c r="V712" s="296">
        <v>662</v>
      </c>
      <c r="W712" s="296">
        <f t="shared" si="24"/>
        <v>1.7770731208869597E-30</v>
      </c>
      <c r="X712" s="296">
        <v>708</v>
      </c>
    </row>
    <row r="713" spans="21:24" x14ac:dyDescent="0.35">
      <c r="U713" s="296">
        <f t="shared" si="23"/>
        <v>1</v>
      </c>
      <c r="V713" s="296">
        <v>663</v>
      </c>
      <c r="W713" s="296">
        <f t="shared" si="24"/>
        <v>1.6079622543644703E-30</v>
      </c>
      <c r="X713" s="296">
        <v>709</v>
      </c>
    </row>
    <row r="714" spans="21:24" x14ac:dyDescent="0.35">
      <c r="U714" s="296">
        <f t="shared" si="23"/>
        <v>1</v>
      </c>
      <c r="V714" s="296">
        <v>664</v>
      </c>
      <c r="W714" s="296">
        <f t="shared" si="24"/>
        <v>1.4549444145384159E-30</v>
      </c>
      <c r="X714" s="296">
        <v>710</v>
      </c>
    </row>
    <row r="715" spans="21:24" x14ac:dyDescent="0.35">
      <c r="U715" s="296">
        <f t="shared" si="23"/>
        <v>1</v>
      </c>
      <c r="V715" s="296">
        <v>665</v>
      </c>
      <c r="W715" s="296">
        <f t="shared" si="24"/>
        <v>1.3164881474367884E-30</v>
      </c>
      <c r="X715" s="296">
        <v>711</v>
      </c>
    </row>
    <row r="716" spans="21:24" x14ac:dyDescent="0.35">
      <c r="U716" s="296">
        <f t="shared" si="23"/>
        <v>1</v>
      </c>
      <c r="V716" s="296">
        <v>666</v>
      </c>
      <c r="W716" s="296">
        <f t="shared" si="24"/>
        <v>1.1912077362016373E-30</v>
      </c>
      <c r="X716" s="296">
        <v>712</v>
      </c>
    </row>
    <row r="717" spans="21:24" x14ac:dyDescent="0.35">
      <c r="U717" s="296">
        <f t="shared" si="23"/>
        <v>1</v>
      </c>
      <c r="V717" s="296">
        <v>667</v>
      </c>
      <c r="W717" s="296">
        <f t="shared" si="24"/>
        <v>1.0778493323691559E-30</v>
      </c>
      <c r="X717" s="296">
        <v>713</v>
      </c>
    </row>
    <row r="718" spans="21:24" x14ac:dyDescent="0.35">
      <c r="U718" s="296">
        <f t="shared" si="23"/>
        <v>1</v>
      </c>
      <c r="V718" s="296">
        <v>668</v>
      </c>
      <c r="W718" s="296">
        <f t="shared" si="24"/>
        <v>9.7527840693269558E-31</v>
      </c>
      <c r="X718" s="296">
        <v>714</v>
      </c>
    </row>
    <row r="719" spans="21:24" x14ac:dyDescent="0.35">
      <c r="U719" s="296">
        <f t="shared" si="23"/>
        <v>1</v>
      </c>
      <c r="V719" s="296">
        <v>669</v>
      </c>
      <c r="W719" s="296">
        <f t="shared" si="24"/>
        <v>8.8246839559519653E-31</v>
      </c>
      <c r="X719" s="296">
        <v>715</v>
      </c>
    </row>
    <row r="720" spans="21:24" x14ac:dyDescent="0.35">
      <c r="U720" s="296">
        <f t="shared" si="23"/>
        <v>1</v>
      </c>
      <c r="V720" s="296">
        <v>670</v>
      </c>
      <c r="W720" s="296">
        <f t="shared" si="24"/>
        <v>7.9849042456869799E-31</v>
      </c>
      <c r="X720" s="296">
        <v>716</v>
      </c>
    </row>
    <row r="721" spans="21:24" x14ac:dyDescent="0.35">
      <c r="U721" s="296">
        <f t="shared" si="23"/>
        <v>1</v>
      </c>
      <c r="V721" s="296">
        <v>671</v>
      </c>
      <c r="W721" s="296">
        <f t="shared" si="24"/>
        <v>7.2250401409317161E-31</v>
      </c>
      <c r="X721" s="296">
        <v>717</v>
      </c>
    </row>
    <row r="722" spans="21:24" x14ac:dyDescent="0.35">
      <c r="U722" s="296">
        <f t="shared" si="23"/>
        <v>1</v>
      </c>
      <c r="V722" s="296">
        <v>672</v>
      </c>
      <c r="W722" s="296">
        <f t="shared" si="24"/>
        <v>6.5374866663268559E-31</v>
      </c>
      <c r="X722" s="296">
        <v>718</v>
      </c>
    </row>
    <row r="723" spans="21:24" x14ac:dyDescent="0.35">
      <c r="U723" s="296">
        <f t="shared" si="23"/>
        <v>1</v>
      </c>
      <c r="V723" s="296">
        <v>673</v>
      </c>
      <c r="W723" s="296">
        <f t="shared" si="24"/>
        <v>5.9153625556037395E-31</v>
      </c>
      <c r="X723" s="296">
        <v>719</v>
      </c>
    </row>
    <row r="724" spans="21:24" x14ac:dyDescent="0.35">
      <c r="U724" s="296">
        <f t="shared" si="23"/>
        <v>1</v>
      </c>
      <c r="V724" s="296">
        <v>674</v>
      </c>
      <c r="W724" s="296">
        <f t="shared" si="24"/>
        <v>5.3524413815590373E-31</v>
      </c>
      <c r="X724" s="296">
        <v>720</v>
      </c>
    </row>
    <row r="725" spans="21:24" x14ac:dyDescent="0.35">
      <c r="U725" s="296">
        <f t="shared" si="23"/>
        <v>1</v>
      </c>
      <c r="V725" s="296">
        <v>675</v>
      </c>
      <c r="W725" s="296">
        <f t="shared" si="24"/>
        <v>4.8430892398787311E-31</v>
      </c>
      <c r="X725" s="296">
        <v>721</v>
      </c>
    </row>
    <row r="726" spans="21:24" x14ac:dyDescent="0.35">
      <c r="U726" s="296">
        <f t="shared" si="23"/>
        <v>1</v>
      </c>
      <c r="V726" s="296">
        <v>676</v>
      </c>
      <c r="W726" s="296">
        <f t="shared" si="24"/>
        <v>4.3822083631295718E-31</v>
      </c>
      <c r="X726" s="296">
        <v>722</v>
      </c>
    </row>
    <row r="727" spans="21:24" x14ac:dyDescent="0.35">
      <c r="U727" s="296">
        <f t="shared" ref="U727:U750" si="25">_xlfn.EXPON.DIST(V727,$I$4,TRUE)</f>
        <v>1</v>
      </c>
      <c r="V727" s="296">
        <v>677</v>
      </c>
      <c r="W727" s="296">
        <f t="shared" ref="W727:W750" si="26">_xlfn.EXPON.DIST(V727,$I$4,FALSE)</f>
        <v>3.9651861005897725E-31</v>
      </c>
      <c r="X727" s="296">
        <v>723</v>
      </c>
    </row>
    <row r="728" spans="21:24" x14ac:dyDescent="0.35">
      <c r="U728" s="296">
        <f t="shared" si="25"/>
        <v>1</v>
      </c>
      <c r="V728" s="296">
        <v>678</v>
      </c>
      <c r="W728" s="296">
        <f t="shared" si="26"/>
        <v>3.5878487532897449E-31</v>
      </c>
      <c r="X728" s="296">
        <v>724</v>
      </c>
    </row>
    <row r="729" spans="21:24" x14ac:dyDescent="0.35">
      <c r="U729" s="296">
        <f t="shared" si="25"/>
        <v>1</v>
      </c>
      <c r="V729" s="296">
        <v>679</v>
      </c>
      <c r="W729" s="296">
        <f t="shared" si="26"/>
        <v>3.246419802230202E-31</v>
      </c>
      <c r="X729" s="296">
        <v>725</v>
      </c>
    </row>
    <row r="730" spans="21:24" x14ac:dyDescent="0.35">
      <c r="U730" s="296">
        <f t="shared" si="25"/>
        <v>1</v>
      </c>
      <c r="V730" s="296">
        <v>680</v>
      </c>
      <c r="W730" s="296">
        <f t="shared" si="26"/>
        <v>2.9374821117108031E-31</v>
      </c>
      <c r="X730" s="296">
        <v>726</v>
      </c>
    </row>
    <row r="731" spans="21:24" x14ac:dyDescent="0.35">
      <c r="U731" s="296">
        <f t="shared" si="25"/>
        <v>1</v>
      </c>
      <c r="V731" s="296">
        <v>681</v>
      </c>
      <c r="W731" s="296">
        <f t="shared" si="26"/>
        <v>2.6579437294871986E-31</v>
      </c>
      <c r="X731" s="296">
        <v>727</v>
      </c>
    </row>
    <row r="732" spans="21:24" x14ac:dyDescent="0.35">
      <c r="U732" s="296">
        <f t="shared" si="25"/>
        <v>1</v>
      </c>
      <c r="V732" s="296">
        <v>682</v>
      </c>
      <c r="W732" s="296">
        <f t="shared" si="26"/>
        <v>2.4050069414740795E-31</v>
      </c>
      <c r="X732" s="296">
        <v>728</v>
      </c>
    </row>
    <row r="733" spans="21:24" x14ac:dyDescent="0.35">
      <c r="U733" s="296">
        <f t="shared" si="25"/>
        <v>1</v>
      </c>
      <c r="V733" s="296">
        <v>683</v>
      </c>
      <c r="W733" s="296">
        <f t="shared" si="26"/>
        <v>2.1761402712819786E-31</v>
      </c>
      <c r="X733" s="296">
        <v>729</v>
      </c>
    </row>
    <row r="734" spans="21:24" x14ac:dyDescent="0.35">
      <c r="U734" s="296">
        <f t="shared" si="25"/>
        <v>1</v>
      </c>
      <c r="V734" s="296">
        <v>684</v>
      </c>
      <c r="W734" s="296">
        <f t="shared" si="26"/>
        <v>1.9690531443508414E-31</v>
      </c>
      <c r="X734" s="296">
        <v>730</v>
      </c>
    </row>
    <row r="735" spans="21:24" x14ac:dyDescent="0.35">
      <c r="U735" s="296">
        <f t="shared" si="25"/>
        <v>1</v>
      </c>
      <c r="V735" s="296">
        <v>685</v>
      </c>
      <c r="W735" s="296">
        <f t="shared" si="26"/>
        <v>1.7816729631100128E-31</v>
      </c>
      <c r="X735" s="296">
        <v>731</v>
      </c>
    </row>
    <row r="736" spans="21:24" x14ac:dyDescent="0.35">
      <c r="U736" s="296">
        <f t="shared" si="25"/>
        <v>1</v>
      </c>
      <c r="V736" s="296">
        <v>686</v>
      </c>
      <c r="W736" s="296">
        <f t="shared" si="26"/>
        <v>1.612124363724928E-31</v>
      </c>
      <c r="X736" s="296">
        <v>732</v>
      </c>
    </row>
    <row r="737" spans="21:24" x14ac:dyDescent="0.35">
      <c r="U737" s="296">
        <f t="shared" si="25"/>
        <v>1</v>
      </c>
      <c r="V737" s="296">
        <v>687</v>
      </c>
      <c r="W737" s="296">
        <f t="shared" si="26"/>
        <v>1.4587104468257361E-31</v>
      </c>
      <c r="X737" s="296">
        <v>733</v>
      </c>
    </row>
    <row r="738" spans="21:24" x14ac:dyDescent="0.35">
      <c r="U738" s="296">
        <f t="shared" si="25"/>
        <v>1</v>
      </c>
      <c r="V738" s="296">
        <v>688</v>
      </c>
      <c r="W738" s="296">
        <f t="shared" si="26"/>
        <v>1.3198957943678875E-31</v>
      </c>
      <c r="X738" s="296">
        <v>734</v>
      </c>
    </row>
    <row r="739" spans="21:24" x14ac:dyDescent="0.35">
      <c r="U739" s="296">
        <f t="shared" si="25"/>
        <v>1</v>
      </c>
      <c r="V739" s="296">
        <v>689</v>
      </c>
      <c r="W739" s="296">
        <f t="shared" si="26"/>
        <v>1.194291102652351E-31</v>
      </c>
      <c r="X739" s="296">
        <v>735</v>
      </c>
    </row>
    <row r="740" spans="21:24" x14ac:dyDescent="0.35">
      <c r="U740" s="296">
        <f t="shared" si="25"/>
        <v>1</v>
      </c>
      <c r="V740" s="296">
        <v>690</v>
      </c>
      <c r="W740" s="296">
        <f t="shared" si="26"/>
        <v>1.0806392777072786E-31</v>
      </c>
      <c r="X740" s="296">
        <v>736</v>
      </c>
    </row>
    <row r="741" spans="21:24" x14ac:dyDescent="0.35">
      <c r="U741" s="296">
        <f t="shared" si="25"/>
        <v>1</v>
      </c>
      <c r="V741" s="296">
        <v>691</v>
      </c>
      <c r="W741" s="296">
        <f t="shared" si="26"/>
        <v>9.7780285386888977E-32</v>
      </c>
      <c r="X741" s="296">
        <v>737</v>
      </c>
    </row>
    <row r="742" spans="21:24" x14ac:dyDescent="0.35">
      <c r="U742" s="296">
        <f t="shared" si="25"/>
        <v>1</v>
      </c>
      <c r="V742" s="296">
        <v>692</v>
      </c>
      <c r="W742" s="296">
        <f t="shared" si="26"/>
        <v>8.8475260964292395E-32</v>
      </c>
      <c r="X742" s="296">
        <v>738</v>
      </c>
    </row>
    <row r="743" spans="21:24" x14ac:dyDescent="0.35">
      <c r="U743" s="296">
        <f t="shared" si="25"/>
        <v>1</v>
      </c>
      <c r="V743" s="296">
        <v>693</v>
      </c>
      <c r="W743" s="296">
        <f t="shared" si="26"/>
        <v>8.0055726690988511E-32</v>
      </c>
      <c r="X743" s="296">
        <v>739</v>
      </c>
    </row>
    <row r="744" spans="21:24" x14ac:dyDescent="0.35">
      <c r="U744" s="296">
        <f t="shared" si="25"/>
        <v>1</v>
      </c>
      <c r="V744" s="296">
        <v>694</v>
      </c>
      <c r="W744" s="296">
        <f t="shared" si="26"/>
        <v>7.2437417038065886E-32</v>
      </c>
      <c r="X744" s="296">
        <v>740</v>
      </c>
    </row>
    <row r="745" spans="21:24" x14ac:dyDescent="0.35">
      <c r="U745" s="296">
        <f t="shared" si="25"/>
        <v>1</v>
      </c>
      <c r="V745" s="296">
        <v>695</v>
      </c>
      <c r="W745" s="296">
        <f t="shared" si="26"/>
        <v>6.5544085401917928E-32</v>
      </c>
      <c r="X745" s="296">
        <v>741</v>
      </c>
    </row>
    <row r="746" spans="21:24" x14ac:dyDescent="0.35">
      <c r="U746" s="296">
        <f t="shared" si="25"/>
        <v>1</v>
      </c>
      <c r="V746" s="296">
        <v>696</v>
      </c>
      <c r="W746" s="296">
        <f t="shared" si="26"/>
        <v>5.9306741002599355E-32</v>
      </c>
      <c r="X746" s="296">
        <v>742</v>
      </c>
    </row>
    <row r="747" spans="21:24" x14ac:dyDescent="0.35">
      <c r="U747" s="296">
        <f t="shared" si="25"/>
        <v>1</v>
      </c>
      <c r="V747" s="296">
        <v>697</v>
      </c>
      <c r="W747" s="296">
        <f t="shared" si="26"/>
        <v>5.3662958400919677E-32</v>
      </c>
      <c r="X747" s="296">
        <v>743</v>
      </c>
    </row>
    <row r="748" spans="21:24" x14ac:dyDescent="0.35">
      <c r="U748" s="296">
        <f t="shared" si="25"/>
        <v>1</v>
      </c>
      <c r="V748" s="296">
        <v>698</v>
      </c>
      <c r="W748" s="296">
        <f t="shared" si="26"/>
        <v>4.8556252723659537E-32</v>
      </c>
      <c r="X748" s="296">
        <v>744</v>
      </c>
    </row>
    <row r="749" spans="21:24" x14ac:dyDescent="0.35">
      <c r="U749" s="296">
        <f t="shared" si="25"/>
        <v>1</v>
      </c>
      <c r="V749" s="296">
        <v>699</v>
      </c>
      <c r="W749" s="296">
        <f t="shared" si="26"/>
        <v>4.3935514343977254E-32</v>
      </c>
      <c r="X749" s="296">
        <v>745</v>
      </c>
    </row>
    <row r="750" spans="21:24" x14ac:dyDescent="0.35">
      <c r="U750" s="296">
        <f t="shared" si="25"/>
        <v>1</v>
      </c>
      <c r="V750" s="296">
        <v>700</v>
      </c>
      <c r="W750" s="296">
        <f t="shared" si="26"/>
        <v>3.9754497359086473E-32</v>
      </c>
      <c r="X750" s="296">
        <v>746</v>
      </c>
    </row>
  </sheetData>
  <pageMargins left="0.7" right="0.7" top="0.75" bottom="0.75" header="0.3" footer="0.3"/>
  <pageSetup paperSize="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Spinner 1">
              <controlPr defaultSize="0" autoPict="0">
                <anchor moveWithCells="1" sizeWithCells="1">
                  <from>
                    <xdr:col>9</xdr:col>
                    <xdr:colOff>69850</xdr:colOff>
                    <xdr:row>3</xdr:row>
                    <xdr:rowOff>12700</xdr:rowOff>
                  </from>
                  <to>
                    <xdr:col>9</xdr:col>
                    <xdr:colOff>317500</xdr:colOff>
                    <xdr:row>3</xdr:row>
                    <xdr:rowOff>209550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B880F-3A2C-4D40-A0F3-C5490E8DA59F}">
  <dimension ref="B1:AA123"/>
  <sheetViews>
    <sheetView zoomScaleNormal="100" workbookViewId="0"/>
  </sheetViews>
  <sheetFormatPr defaultRowHeight="14.5" x14ac:dyDescent="0.35"/>
  <cols>
    <col min="6" max="6" width="11.26953125" customWidth="1"/>
    <col min="7" max="7" width="13.453125" customWidth="1"/>
    <col min="8" max="8" width="10.7265625" style="16" customWidth="1"/>
    <col min="9" max="15" width="9.1796875" style="16"/>
    <col min="17" max="17" width="22.453125" customWidth="1"/>
    <col min="18" max="20" width="5" customWidth="1"/>
    <col min="21" max="21" width="4.54296875" customWidth="1"/>
    <col min="23" max="23" width="9.1796875" style="295"/>
    <col min="24" max="24" width="9.1796875" style="295" customWidth="1"/>
    <col min="25" max="27" width="9.1796875" style="295"/>
  </cols>
  <sheetData>
    <row r="1" spans="3:27" s="125" customFormat="1" ht="28.5" x14ac:dyDescent="0.65">
      <c r="C1" s="143" t="s">
        <v>31</v>
      </c>
      <c r="W1" s="294"/>
      <c r="X1" s="294"/>
      <c r="Y1" s="294"/>
      <c r="Z1" s="294"/>
      <c r="AA1" s="294"/>
    </row>
    <row r="3" spans="3:27" ht="18.5" x14ac:dyDescent="0.45">
      <c r="G3" s="154" t="s">
        <v>97</v>
      </c>
      <c r="H3" s="161"/>
      <c r="I3" s="161"/>
      <c r="J3" s="164"/>
      <c r="L3" s="242" t="str">
        <f>_xlfn.CONCAT("Excel Functions for ",C1)</f>
        <v>Excel Functions for The F Distribution</v>
      </c>
      <c r="M3" s="243"/>
      <c r="N3" s="243"/>
      <c r="O3" s="243"/>
      <c r="P3" s="243"/>
      <c r="Q3" s="244"/>
      <c r="W3" s="295" t="s">
        <v>93</v>
      </c>
    </row>
    <row r="4" spans="3:27" ht="18.5" x14ac:dyDescent="0.45">
      <c r="G4" s="165"/>
      <c r="H4" s="166" t="s">
        <v>24</v>
      </c>
      <c r="I4" s="234">
        <v>13</v>
      </c>
      <c r="J4" s="167"/>
      <c r="L4" s="245" t="s">
        <v>172</v>
      </c>
      <c r="M4" s="246" t="s">
        <v>164</v>
      </c>
      <c r="N4" s="246"/>
      <c r="O4" s="246"/>
      <c r="P4" s="246"/>
      <c r="Q4" s="247"/>
      <c r="W4" s="295" t="s">
        <v>135</v>
      </c>
      <c r="X4" s="295" t="s">
        <v>132</v>
      </c>
      <c r="Y4" s="295" t="s">
        <v>130</v>
      </c>
    </row>
    <row r="5" spans="3:27" ht="18.5" x14ac:dyDescent="0.45">
      <c r="G5" s="168"/>
      <c r="H5" s="169" t="s">
        <v>25</v>
      </c>
      <c r="I5" s="235">
        <v>372</v>
      </c>
      <c r="J5" s="160"/>
      <c r="L5" s="245" t="s">
        <v>173</v>
      </c>
      <c r="M5" s="246" t="s">
        <v>198</v>
      </c>
      <c r="N5" s="246"/>
      <c r="O5" s="246"/>
      <c r="P5" s="246"/>
      <c r="Q5" s="247"/>
      <c r="W5" s="295">
        <v>0</v>
      </c>
      <c r="X5" s="295">
        <v>0</v>
      </c>
      <c r="Y5" s="295">
        <v>0</v>
      </c>
    </row>
    <row r="6" spans="3:27" ht="15.5" x14ac:dyDescent="0.35">
      <c r="L6" s="245" t="s">
        <v>174</v>
      </c>
      <c r="M6" s="246" t="s">
        <v>158</v>
      </c>
      <c r="N6" s="246"/>
      <c r="O6" s="246"/>
      <c r="P6" s="246"/>
      <c r="Q6" s="247"/>
      <c r="W6" s="295">
        <f t="shared" ref="W6:W37" si="0">_xlfn.F.INV(Y6,df_num,df_denom)</f>
        <v>0.1316987788203883</v>
      </c>
      <c r="X6" s="295">
        <f t="shared" ref="X6:X37" si="1">_xlfn.F.DIST(W6,df_num,df_denom,FALSE)</f>
        <v>4.3634312383946687E-3</v>
      </c>
      <c r="Y6" s="308">
        <v>1E-4</v>
      </c>
    </row>
    <row r="7" spans="3:27" ht="15.5" x14ac:dyDescent="0.35">
      <c r="L7" s="245" t="s">
        <v>175</v>
      </c>
      <c r="M7" s="246" t="s">
        <v>199</v>
      </c>
      <c r="N7" s="246"/>
      <c r="O7" s="246"/>
      <c r="P7" s="246"/>
      <c r="Q7" s="247"/>
      <c r="W7" s="295">
        <f t="shared" si="0"/>
        <v>0.14872875704822808</v>
      </c>
      <c r="X7" s="295">
        <f t="shared" si="1"/>
        <v>7.599572531410412E-3</v>
      </c>
      <c r="Y7" s="308">
        <v>2.0000000000000001E-4</v>
      </c>
    </row>
    <row r="8" spans="3:27" ht="15.5" x14ac:dyDescent="0.35">
      <c r="E8" s="269" t="str">
        <f>_xlfn.CONCAT("F Distribution Critical Values (with ", $I$4, " and ",$I$5," df)")</f>
        <v>F Distribution Critical Values (with 13 and 372 df)</v>
      </c>
      <c r="F8" s="270"/>
      <c r="G8" s="270"/>
      <c r="H8" s="128"/>
      <c r="L8" s="248" t="s">
        <v>176</v>
      </c>
      <c r="M8" s="249" t="s">
        <v>200</v>
      </c>
      <c r="N8" s="249"/>
      <c r="O8" s="249"/>
      <c r="P8" s="249"/>
      <c r="Q8" s="250"/>
      <c r="W8" s="295">
        <f t="shared" si="0"/>
        <v>0.15985403563462067</v>
      </c>
      <c r="X8" s="295">
        <f t="shared" si="1"/>
        <v>1.0489816010532317E-2</v>
      </c>
      <c r="Y8" s="308">
        <v>2.9999999999999997E-4</v>
      </c>
    </row>
    <row r="9" spans="3:27" x14ac:dyDescent="0.35">
      <c r="E9" s="194"/>
      <c r="F9" s="271" t="s">
        <v>0</v>
      </c>
      <c r="G9" s="272" t="s">
        <v>30</v>
      </c>
      <c r="H9" s="195"/>
      <c r="W9" s="295">
        <f t="shared" si="0"/>
        <v>0.16833321126225034</v>
      </c>
      <c r="X9" s="295">
        <f t="shared" si="1"/>
        <v>1.3170151773917576E-2</v>
      </c>
      <c r="Y9" s="308">
        <v>4.0000000000000002E-4</v>
      </c>
    </row>
    <row r="10" spans="3:27" x14ac:dyDescent="0.35">
      <c r="E10" s="194"/>
      <c r="F10" s="273">
        <v>0.1</v>
      </c>
      <c r="G10" s="274">
        <f>_xlfn.F.INV.RT(F10,df_num,df_denom)</f>
        <v>1.5420748956622161</v>
      </c>
      <c r="H10" s="195"/>
      <c r="W10" s="295">
        <f t="shared" si="0"/>
        <v>0.17527310804797122</v>
      </c>
      <c r="X10" s="295">
        <f t="shared" si="1"/>
        <v>1.5701334495664597E-2</v>
      </c>
      <c r="Y10" s="308">
        <v>5.0000000000000001E-4</v>
      </c>
    </row>
    <row r="11" spans="3:27" x14ac:dyDescent="0.35">
      <c r="E11" s="194"/>
      <c r="F11" s="273">
        <v>0.05</v>
      </c>
      <c r="G11" s="274">
        <f>_xlfn.F.INV.RT(F11,df_num,df_denom)</f>
        <v>1.7465231470110703</v>
      </c>
      <c r="H11" s="195"/>
      <c r="W11" s="295">
        <f t="shared" si="0"/>
        <v>0.18119404364926367</v>
      </c>
      <c r="X11" s="295">
        <f t="shared" si="1"/>
        <v>1.8117685210393735E-2</v>
      </c>
      <c r="Y11" s="308">
        <v>5.9999999999999995E-4</v>
      </c>
    </row>
    <row r="12" spans="3:27" x14ac:dyDescent="0.35">
      <c r="E12" s="194"/>
      <c r="F12" s="273">
        <v>0.01</v>
      </c>
      <c r="G12" s="274">
        <f>_xlfn.F.INV.RT(F12,df_num,df_denom)</f>
        <v>2.1780321449108815</v>
      </c>
      <c r="H12" s="195"/>
      <c r="W12" s="295">
        <f t="shared" si="0"/>
        <v>0.18638531638499681</v>
      </c>
      <c r="X12" s="295">
        <f t="shared" si="1"/>
        <v>2.0441164905044513E-2</v>
      </c>
      <c r="Y12" s="308">
        <v>6.9999999999999999E-4</v>
      </c>
    </row>
    <row r="13" spans="3:27" x14ac:dyDescent="0.35">
      <c r="E13" s="196"/>
      <c r="F13" s="275">
        <v>1E-3</v>
      </c>
      <c r="G13" s="276">
        <f>_xlfn.F.INV.RT(F13,df_num,df_denom)</f>
        <v>2.741205145693538</v>
      </c>
      <c r="H13" s="130"/>
      <c r="W13" s="295">
        <f t="shared" si="0"/>
        <v>0.19102557393145733</v>
      </c>
      <c r="X13" s="295">
        <f t="shared" si="1"/>
        <v>2.268697773374646E-2</v>
      </c>
      <c r="Y13" s="308">
        <v>8.0000000000000004E-4</v>
      </c>
    </row>
    <row r="14" spans="3:27" x14ac:dyDescent="0.35">
      <c r="W14" s="295">
        <f t="shared" si="0"/>
        <v>0.19523342199249691</v>
      </c>
      <c r="X14" s="295">
        <f t="shared" si="1"/>
        <v>2.4866241872955195E-2</v>
      </c>
      <c r="Y14" s="308">
        <v>8.9999999999999998E-4</v>
      </c>
    </row>
    <row r="15" spans="3:27" x14ac:dyDescent="0.35">
      <c r="W15" s="295">
        <f t="shared" si="0"/>
        <v>0.19909190743599775</v>
      </c>
      <c r="X15" s="295">
        <f t="shared" si="1"/>
        <v>2.6987422269072466E-2</v>
      </c>
      <c r="Y15" s="295">
        <v>1E-3</v>
      </c>
    </row>
    <row r="16" spans="3:27" x14ac:dyDescent="0.35">
      <c r="W16" s="295">
        <f t="shared" si="0"/>
        <v>0.22691656626579848</v>
      </c>
      <c r="X16" s="295">
        <f t="shared" si="1"/>
        <v>4.6019275960943032E-2</v>
      </c>
      <c r="Y16" s="295">
        <v>2E-3</v>
      </c>
    </row>
    <row r="17" spans="23:25" x14ac:dyDescent="0.35">
      <c r="W17" s="295">
        <f t="shared" si="0"/>
        <v>0.2454224464787608</v>
      </c>
      <c r="X17" s="295">
        <f t="shared" si="1"/>
        <v>6.2600911359450201E-2</v>
      </c>
      <c r="Y17" s="295">
        <v>3.0000000000000001E-3</v>
      </c>
    </row>
    <row r="18" spans="23:25" x14ac:dyDescent="0.35">
      <c r="W18" s="295">
        <f t="shared" si="0"/>
        <v>0.2597127230472473</v>
      </c>
      <c r="X18" s="295">
        <f t="shared" si="1"/>
        <v>7.7692690526956668E-2</v>
      </c>
      <c r="Y18" s="295">
        <v>4.0000000000000001E-3</v>
      </c>
    </row>
    <row r="19" spans="23:25" x14ac:dyDescent="0.35">
      <c r="W19" s="295">
        <f t="shared" si="0"/>
        <v>0.27153432922711623</v>
      </c>
      <c r="X19" s="295">
        <f t="shared" si="1"/>
        <v>9.1724124540054228E-2</v>
      </c>
      <c r="Y19" s="295">
        <v>5.0000000000000001E-3</v>
      </c>
    </row>
    <row r="20" spans="23:25" x14ac:dyDescent="0.35">
      <c r="W20" s="295">
        <f t="shared" si="0"/>
        <v>0.28171310141043454</v>
      </c>
      <c r="X20" s="295">
        <f t="shared" si="1"/>
        <v>0.10493805619680545</v>
      </c>
      <c r="Y20" s="295">
        <v>6.0000000000000001E-3</v>
      </c>
    </row>
    <row r="21" spans="23:25" x14ac:dyDescent="0.35">
      <c r="W21" s="295">
        <f t="shared" si="0"/>
        <v>0.29071027498837615</v>
      </c>
      <c r="X21" s="295">
        <f t="shared" si="1"/>
        <v>0.11748998685244437</v>
      </c>
      <c r="Y21" s="295">
        <v>7.0000000000000001E-3</v>
      </c>
    </row>
    <row r="22" spans="23:25" x14ac:dyDescent="0.35">
      <c r="W22" s="295">
        <f t="shared" si="0"/>
        <v>0.29881175821306738</v>
      </c>
      <c r="X22" s="295">
        <f t="shared" si="1"/>
        <v>0.12948764412325792</v>
      </c>
      <c r="Y22" s="295">
        <v>8.0000000000000002E-3</v>
      </c>
    </row>
    <row r="23" spans="23:25" x14ac:dyDescent="0.35">
      <c r="W23" s="295">
        <f t="shared" si="0"/>
        <v>0.30620799995411563</v>
      </c>
      <c r="X23" s="295">
        <f t="shared" si="1"/>
        <v>0.14100985141845393</v>
      </c>
      <c r="Y23" s="295">
        <v>8.9999999999999993E-3</v>
      </c>
    </row>
    <row r="24" spans="23:25" x14ac:dyDescent="0.35">
      <c r="W24" s="295">
        <f t="shared" si="0"/>
        <v>0.31303274695037464</v>
      </c>
      <c r="X24" s="295">
        <f t="shared" si="1"/>
        <v>0.1521166545736595</v>
      </c>
      <c r="Y24" s="295">
        <v>0.01</v>
      </c>
    </row>
    <row r="25" spans="23:25" x14ac:dyDescent="0.35">
      <c r="W25" s="295">
        <f t="shared" si="0"/>
        <v>0.36354484979241508</v>
      </c>
      <c r="X25" s="295">
        <f t="shared" si="1"/>
        <v>0.24754367337815431</v>
      </c>
      <c r="Y25" s="295">
        <v>0.02</v>
      </c>
    </row>
    <row r="26" spans="23:25" x14ac:dyDescent="0.35">
      <c r="W26" s="295">
        <f t="shared" si="0"/>
        <v>0.39854057551489086</v>
      </c>
      <c r="X26" s="295">
        <f t="shared" si="1"/>
        <v>0.32529930167933829</v>
      </c>
      <c r="Y26" s="295">
        <v>0.03</v>
      </c>
    </row>
    <row r="27" spans="23:25" x14ac:dyDescent="0.35">
      <c r="W27" s="295">
        <f t="shared" si="0"/>
        <v>0.4264370719584693</v>
      </c>
      <c r="X27" s="295">
        <f t="shared" si="1"/>
        <v>0.39223207709696167</v>
      </c>
      <c r="Y27" s="295">
        <v>0.04</v>
      </c>
    </row>
    <row r="28" spans="23:25" x14ac:dyDescent="0.35">
      <c r="W28" s="295">
        <f t="shared" si="0"/>
        <v>0.45015112047392164</v>
      </c>
      <c r="X28" s="295">
        <f t="shared" si="1"/>
        <v>0.45141372282318282</v>
      </c>
      <c r="Y28" s="295">
        <v>0.05</v>
      </c>
    </row>
    <row r="29" spans="23:25" x14ac:dyDescent="0.35">
      <c r="W29" s="295">
        <f t="shared" si="0"/>
        <v>0.47107364442439598</v>
      </c>
      <c r="X29" s="295">
        <f t="shared" si="1"/>
        <v>0.50458483518183039</v>
      </c>
      <c r="Y29" s="295">
        <v>0.06</v>
      </c>
    </row>
    <row r="30" spans="23:25" x14ac:dyDescent="0.35">
      <c r="W30" s="295">
        <f t="shared" si="0"/>
        <v>0.48998697520180651</v>
      </c>
      <c r="X30" s="295">
        <f t="shared" si="1"/>
        <v>0.55286203738875594</v>
      </c>
      <c r="Y30" s="295">
        <v>7.0000000000000007E-2</v>
      </c>
    </row>
    <row r="31" spans="23:25" x14ac:dyDescent="0.35">
      <c r="W31" s="295">
        <f t="shared" si="0"/>
        <v>0.50737902023662962</v>
      </c>
      <c r="X31" s="295">
        <f t="shared" si="1"/>
        <v>0.59702011046992509</v>
      </c>
      <c r="Y31" s="295">
        <v>0.08</v>
      </c>
    </row>
    <row r="32" spans="23:25" x14ac:dyDescent="0.35">
      <c r="W32" s="295">
        <f t="shared" si="0"/>
        <v>0.52357657747898612</v>
      </c>
      <c r="X32" s="295">
        <f t="shared" si="1"/>
        <v>0.63762671645952906</v>
      </c>
      <c r="Y32" s="295">
        <v>0.09</v>
      </c>
    </row>
    <row r="33" spans="2:25" x14ac:dyDescent="0.35">
      <c r="W33" s="295">
        <f t="shared" si="0"/>
        <v>0.53881033588259919</v>
      </c>
      <c r="X33" s="295">
        <f t="shared" si="1"/>
        <v>0.67511478491572052</v>
      </c>
      <c r="Y33" s="295">
        <v>0.1</v>
      </c>
    </row>
    <row r="34" spans="2:25" x14ac:dyDescent="0.35">
      <c r="B34" s="202" t="s">
        <v>27</v>
      </c>
      <c r="C34" s="203"/>
      <c r="D34" s="203"/>
      <c r="E34" s="203"/>
      <c r="F34" s="204"/>
      <c r="W34" s="295">
        <f t="shared" si="0"/>
        <v>0.553249851215179</v>
      </c>
      <c r="X34" s="295">
        <f t="shared" si="1"/>
        <v>0.70982482561296412</v>
      </c>
      <c r="Y34" s="295">
        <v>0.11</v>
      </c>
    </row>
    <row r="35" spans="2:25" x14ac:dyDescent="0.35">
      <c r="B35" s="180" t="s">
        <v>6</v>
      </c>
      <c r="C35" s="181" t="str">
        <f>_xlfn.CONCAT("PDF of F Distribution (with ", $I$4, " and ",$I$5," df)")</f>
        <v>PDF of F Distribution (with 13 and 372 df)</v>
      </c>
      <c r="D35" s="183"/>
      <c r="E35" s="183"/>
      <c r="F35" s="184"/>
      <c r="W35" s="295">
        <f t="shared" si="0"/>
        <v>0.56702381236707544</v>
      </c>
      <c r="X35" s="295">
        <f t="shared" si="1"/>
        <v>0.74203128493681769</v>
      </c>
      <c r="Y35" s="295">
        <v>0.12</v>
      </c>
    </row>
    <row r="36" spans="2:25" x14ac:dyDescent="0.35">
      <c r="B36" s="185" t="s">
        <v>7</v>
      </c>
      <c r="C36" s="186" t="str">
        <f>_xlfn.CONCAT("CDF of F Distribution (with ", $I$4, " and ",$I$5," df)")</f>
        <v>CDF of F Distribution (with 13 and 372 df)</v>
      </c>
      <c r="D36" s="188"/>
      <c r="E36" s="188"/>
      <c r="F36" s="189"/>
      <c r="W36" s="295">
        <f t="shared" si="0"/>
        <v>0.58023248380265069</v>
      </c>
      <c r="X36" s="295">
        <f t="shared" si="1"/>
        <v>0.77195980136414866</v>
      </c>
      <c r="Y36" s="295">
        <v>0.13</v>
      </c>
    </row>
    <row r="37" spans="2:25" x14ac:dyDescent="0.35">
      <c r="W37" s="295">
        <f t="shared" si="0"/>
        <v>0.59295570856207991</v>
      </c>
      <c r="X37" s="295">
        <f t="shared" si="1"/>
        <v>0.79979896527840277</v>
      </c>
      <c r="Y37" s="295">
        <v>0.14000000000000001</v>
      </c>
    </row>
    <row r="38" spans="2:25" x14ac:dyDescent="0.35">
      <c r="W38" s="295">
        <f t="shared" ref="W38:W69" si="2">_xlfn.F.INV(Y38,df_num,df_denom)</f>
        <v>0.60525825688335422</v>
      </c>
      <c r="X38" s="295">
        <f t="shared" ref="X38:X69" si="3">_xlfn.F.DIST(W38,df_num,df_denom,FALSE)</f>
        <v>0.82570860299968662</v>
      </c>
      <c r="Y38" s="295">
        <v>0.15</v>
      </c>
    </row>
    <row r="39" spans="2:25" x14ac:dyDescent="0.35">
      <c r="W39" s="295">
        <f t="shared" si="2"/>
        <v>0.61719351755490515</v>
      </c>
      <c r="X39" s="295">
        <f t="shared" si="3"/>
        <v>0.84982577660264091</v>
      </c>
      <c r="Y39" s="295">
        <v>0.16</v>
      </c>
    </row>
    <row r="40" spans="2:25" x14ac:dyDescent="0.35">
      <c r="W40" s="295">
        <f t="shared" si="2"/>
        <v>0.62880611615874227</v>
      </c>
      <c r="X40" s="295">
        <f t="shared" si="3"/>
        <v>0.87226923329416839</v>
      </c>
      <c r="Y40" s="295">
        <v>0.17</v>
      </c>
    </row>
    <row r="41" spans="2:25" x14ac:dyDescent="0.35">
      <c r="W41" s="295">
        <f t="shared" si="2"/>
        <v>0.64013381650324241</v>
      </c>
      <c r="X41" s="295">
        <f t="shared" si="3"/>
        <v>0.89314277292650879</v>
      </c>
      <c r="Y41" s="295">
        <v>0.18</v>
      </c>
    </row>
    <row r="42" spans="2:25" x14ac:dyDescent="0.35">
      <c r="W42" s="295">
        <f t="shared" si="2"/>
        <v>0.65120893019862358</v>
      </c>
      <c r="X42" s="295">
        <f t="shared" si="3"/>
        <v>0.91253784234349744</v>
      </c>
      <c r="Y42" s="295">
        <v>0.19</v>
      </c>
    </row>
    <row r="43" spans="2:25" x14ac:dyDescent="0.35">
      <c r="W43" s="295">
        <f t="shared" si="2"/>
        <v>0.66205938071831516</v>
      </c>
      <c r="X43" s="295">
        <f t="shared" si="3"/>
        <v>0.93053556550666472</v>
      </c>
      <c r="Y43" s="295">
        <v>0.2</v>
      </c>
    </row>
    <row r="44" spans="2:25" x14ac:dyDescent="0.35">
      <c r="W44" s="295">
        <f t="shared" si="2"/>
        <v>0.67270951967997572</v>
      </c>
      <c r="X44" s="295">
        <f t="shared" si="3"/>
        <v>0.94720835422275573</v>
      </c>
      <c r="Y44" s="295">
        <v>0.21</v>
      </c>
    </row>
    <row r="45" spans="2:25" x14ac:dyDescent="0.35">
      <c r="W45" s="295">
        <f t="shared" si="2"/>
        <v>0.68318076214721501</v>
      </c>
      <c r="X45" s="295">
        <f t="shared" si="3"/>
        <v>0.96262120197475265</v>
      </c>
      <c r="Y45" s="295">
        <v>0.22</v>
      </c>
    </row>
    <row r="46" spans="2:25" x14ac:dyDescent="0.35">
      <c r="W46" s="295">
        <f t="shared" si="2"/>
        <v>0.69349208756287151</v>
      </c>
      <c r="X46" s="295">
        <f t="shared" si="3"/>
        <v>0.97683273477230237</v>
      </c>
      <c r="Y46" s="295">
        <v>0.23</v>
      </c>
    </row>
    <row r="47" spans="2:25" x14ac:dyDescent="0.35">
      <c r="W47" s="295">
        <f t="shared" si="2"/>
        <v>0.70366043944447676</v>
      </c>
      <c r="X47" s="295">
        <f t="shared" si="3"/>
        <v>0.9898960732227341</v>
      </c>
      <c r="Y47" s="295">
        <v>0.24</v>
      </c>
    </row>
    <row r="48" spans="2:25" x14ac:dyDescent="0.35">
      <c r="W48" s="295">
        <f t="shared" si="2"/>
        <v>0.71370104778754839</v>
      </c>
      <c r="X48" s="295">
        <f t="shared" si="3"/>
        <v>1.001859546171544</v>
      </c>
      <c r="Y48" s="295">
        <v>0.25</v>
      </c>
    </row>
    <row r="49" spans="23:25" x14ac:dyDescent="0.35">
      <c r="W49" s="295">
        <f t="shared" si="2"/>
        <v>0.72362769174813402</v>
      </c>
      <c r="X49" s="295">
        <f t="shared" si="3"/>
        <v>1.0127672863625632</v>
      </c>
      <c r="Y49" s="295">
        <v>0.26</v>
      </c>
    </row>
    <row r="50" spans="23:25" x14ac:dyDescent="0.35">
      <c r="W50" s="295">
        <f t="shared" si="2"/>
        <v>0.73345291567826676</v>
      </c>
      <c r="X50" s="295">
        <f t="shared" si="3"/>
        <v>1.0226597313858659</v>
      </c>
      <c r="Y50" s="295">
        <v>0.27</v>
      </c>
    </row>
    <row r="51" spans="23:25" x14ac:dyDescent="0.35">
      <c r="W51" s="295">
        <f t="shared" si="2"/>
        <v>0.74318820836581612</v>
      </c>
      <c r="X51" s="295">
        <f t="shared" si="3"/>
        <v>1.0315740478966353</v>
      </c>
      <c r="Y51" s="295">
        <v>0.28000000000000003</v>
      </c>
    </row>
    <row r="52" spans="23:25" x14ac:dyDescent="0.35">
      <c r="W52" s="295">
        <f t="shared" si="2"/>
        <v>0.75284415298968221</v>
      </c>
      <c r="X52" s="295">
        <f t="shared" si="3"/>
        <v>1.0395444931499618</v>
      </c>
      <c r="Y52" s="295">
        <v>0.28999999999999998</v>
      </c>
    </row>
    <row r="53" spans="23:25" x14ac:dyDescent="0.35">
      <c r="W53" s="295">
        <f t="shared" si="2"/>
        <v>0.76243055357946421</v>
      </c>
      <c r="X53" s="295">
        <f t="shared" si="3"/>
        <v>1.0466027249266237</v>
      </c>
      <c r="Y53" s="295">
        <v>0.3</v>
      </c>
    </row>
    <row r="54" spans="23:25" x14ac:dyDescent="0.35">
      <c r="W54" s="295">
        <f t="shared" si="2"/>
        <v>0.77195654248715395</v>
      </c>
      <c r="X54" s="295">
        <f t="shared" si="3"/>
        <v>1.052778068661115</v>
      </c>
      <c r="Y54" s="295">
        <v>0.31</v>
      </c>
    </row>
    <row r="55" spans="23:25" x14ac:dyDescent="0.35">
      <c r="W55" s="295">
        <f t="shared" si="2"/>
        <v>0.78143067241440101</v>
      </c>
      <c r="X55" s="295">
        <f t="shared" si="3"/>
        <v>1.0580977488401027</v>
      </c>
      <c r="Y55" s="295">
        <v>0.32</v>
      </c>
    </row>
    <row r="56" spans="23:25" x14ac:dyDescent="0.35">
      <c r="W56" s="295">
        <f t="shared" si="2"/>
        <v>0.79086099580624947</v>
      </c>
      <c r="X56" s="295">
        <f t="shared" si="3"/>
        <v>1.0625870903846297</v>
      </c>
      <c r="Y56" s="295">
        <v>0.33</v>
      </c>
    </row>
    <row r="57" spans="23:25" x14ac:dyDescent="0.35">
      <c r="W57" s="295">
        <f t="shared" si="2"/>
        <v>0.80025513386088176</v>
      </c>
      <c r="X57" s="295">
        <f t="shared" si="3"/>
        <v>1.0662696946674066</v>
      </c>
      <c r="Y57" s="295">
        <v>0.34</v>
      </c>
    </row>
    <row r="58" spans="23:25" x14ac:dyDescent="0.35">
      <c r="W58" s="295">
        <f t="shared" si="2"/>
        <v>0.80962033697072833</v>
      </c>
      <c r="X58" s="295">
        <f t="shared" si="3"/>
        <v>1.0691675939770284</v>
      </c>
      <c r="Y58" s="295">
        <v>0.35</v>
      </c>
    </row>
    <row r="59" spans="23:25" x14ac:dyDescent="0.35">
      <c r="W59" s="295">
        <f t="shared" si="2"/>
        <v>0.81896353807232836</v>
      </c>
      <c r="X59" s="295">
        <f t="shared" si="3"/>
        <v>1.0713013875723985</v>
      </c>
      <c r="Y59" s="295">
        <v>0.36</v>
      </c>
    </row>
    <row r="60" spans="23:25" x14ac:dyDescent="0.35">
      <c r="W60" s="295">
        <f t="shared" si="2"/>
        <v>0.82829140011736535</v>
      </c>
      <c r="X60" s="295">
        <f t="shared" si="3"/>
        <v>1.0726903619344013</v>
      </c>
      <c r="Y60" s="295">
        <v>0.37</v>
      </c>
    </row>
    <row r="61" spans="23:25" x14ac:dyDescent="0.35">
      <c r="W61" s="295">
        <f t="shared" si="2"/>
        <v>0.83761035866840938</v>
      </c>
      <c r="X61" s="295">
        <f t="shared" si="3"/>
        <v>1.0733525973888369</v>
      </c>
      <c r="Y61" s="295">
        <v>0.38</v>
      </c>
    </row>
    <row r="62" spans="23:25" x14ac:dyDescent="0.35">
      <c r="W62" s="295">
        <f t="shared" si="2"/>
        <v>0.84692666045747755</v>
      </c>
      <c r="X62" s="295">
        <f t="shared" si="3"/>
        <v>1.0733050629226588</v>
      </c>
      <c r="Y62" s="295">
        <v>0.39</v>
      </c>
    </row>
    <row r="63" spans="23:25" x14ac:dyDescent="0.35">
      <c r="W63" s="295">
        <f t="shared" si="2"/>
        <v>0.85624639861405039</v>
      </c>
      <c r="X63" s="295">
        <f t="shared" si="3"/>
        <v>1.0725637007278235</v>
      </c>
      <c r="Y63" s="295">
        <v>0.4</v>
      </c>
    </row>
    <row r="64" spans="23:25" x14ac:dyDescent="0.35">
      <c r="W64" s="295">
        <f t="shared" si="2"/>
        <v>0.86557554516456503</v>
      </c>
      <c r="X64" s="295">
        <f t="shared" si="3"/>
        <v>1.0711435017704509</v>
      </c>
      <c r="Y64" s="295">
        <v>0.41</v>
      </c>
    </row>
    <row r="65" spans="23:25" x14ac:dyDescent="0.35">
      <c r="W65" s="295">
        <f t="shared" si="2"/>
        <v>0.87491998132210613</v>
      </c>
      <c r="X65" s="295">
        <f t="shared" si="3"/>
        <v>1.0690585734872755</v>
      </c>
      <c r="Y65" s="295">
        <v>0.42</v>
      </c>
    </row>
    <row r="66" spans="23:25" x14ac:dyDescent="0.35">
      <c r="W66" s="295">
        <f t="shared" si="2"/>
        <v>0.88428552601903654</v>
      </c>
      <c r="X66" s="295">
        <f t="shared" si="3"/>
        <v>1.0663222005487956</v>
      </c>
      <c r="Y66" s="295">
        <v>0.43</v>
      </c>
    </row>
    <row r="67" spans="23:25" x14ac:dyDescent="0.35">
      <c r="W67" s="295">
        <f t="shared" si="2"/>
        <v>0.8936779630833126</v>
      </c>
      <c r="X67" s="295">
        <f t="shared" si="3"/>
        <v>1.0629468994925142</v>
      </c>
      <c r="Y67" s="295">
        <v>0.44</v>
      </c>
    </row>
    <row r="68" spans="23:25" x14ac:dyDescent="0.35">
      <c r="W68" s="295">
        <f t="shared" si="2"/>
        <v>0.9031030674189624</v>
      </c>
      <c r="X68" s="295">
        <f t="shared" si="3"/>
        <v>1.0589444679156532</v>
      </c>
      <c r="Y68" s="295">
        <v>0.45</v>
      </c>
    </row>
    <row r="69" spans="23:25" x14ac:dyDescent="0.35">
      <c r="W69" s="295">
        <f t="shared" si="2"/>
        <v>0.91256663052070741</v>
      </c>
      <c r="X69" s="295">
        <f t="shared" si="3"/>
        <v>1.0543260288203291</v>
      </c>
      <c r="Y69" s="295">
        <v>0.46</v>
      </c>
    </row>
    <row r="70" spans="23:25" x14ac:dyDescent="0.35">
      <c r="W70" s="295">
        <f t="shared" ref="W70:W101" si="4">_xlfn.F.INV(Y70,df_num,df_denom)</f>
        <v>0.92207448563072514</v>
      </c>
      <c r="X70" s="295">
        <f t="shared" ref="X70:X101" si="5">_xlfn.F.DIST(W70,df_num,df_denom,FALSE)</f>
        <v>1.0491020706224434</v>
      </c>
      <c r="Y70" s="295">
        <v>0.47</v>
      </c>
    </row>
    <row r="71" spans="23:25" x14ac:dyDescent="0.35">
      <c r="W71" s="295">
        <f t="shared" si="4"/>
        <v>0.93163253283088998</v>
      </c>
      <c r="X71" s="295">
        <f t="shared" si="5"/>
        <v>1.0432824832660801</v>
      </c>
      <c r="Y71" s="295">
        <v>0.48</v>
      </c>
    </row>
    <row r="72" spans="23:25" x14ac:dyDescent="0.35">
      <c r="W72" s="295">
        <f t="shared" si="4"/>
        <v>0.94124676435620713</v>
      </c>
      <c r="X72" s="295">
        <f t="shared" si="5"/>
        <v>1.0368765908252302</v>
      </c>
      <c r="Y72" s="295">
        <v>0.49</v>
      </c>
    </row>
    <row r="73" spans="23:25" x14ac:dyDescent="0.35">
      <c r="W73" s="295">
        <f t="shared" si="4"/>
        <v>0.95092329041344281</v>
      </c>
      <c r="X73" s="295">
        <f t="shared" si="5"/>
        <v>1.0298931809235587</v>
      </c>
      <c r="Y73" s="295">
        <v>0.5</v>
      </c>
    </row>
    <row r="74" spans="23:25" x14ac:dyDescent="0.35">
      <c r="W74" s="295">
        <f t="shared" si="4"/>
        <v>0.9606683657938373</v>
      </c>
      <c r="X74" s="295">
        <f t="shared" si="5"/>
        <v>1.0223405312581297</v>
      </c>
      <c r="Y74" s="295">
        <v>0.51</v>
      </c>
    </row>
    <row r="75" spans="23:25" x14ac:dyDescent="0.35">
      <c r="W75" s="295">
        <f t="shared" si="4"/>
        <v>0.97048841757950022</v>
      </c>
      <c r="X75" s="295">
        <f t="shared" si="5"/>
        <v>1.0142264334742241</v>
      </c>
      <c r="Y75" s="295">
        <v>0.52</v>
      </c>
    </row>
    <row r="76" spans="23:25" x14ac:dyDescent="0.35">
      <c r="W76" s="295">
        <f t="shared" si="4"/>
        <v>0.98039007426039593</v>
      </c>
      <c r="X76" s="295">
        <f t="shared" si="5"/>
        <v>1.0055582146041677</v>
      </c>
      <c r="Y76" s="295">
        <v>0.53</v>
      </c>
    </row>
    <row r="77" spans="23:25" x14ac:dyDescent="0.35">
      <c r="W77" s="295">
        <f t="shared" si="4"/>
        <v>0.99038019660290855</v>
      </c>
      <c r="X77" s="295">
        <f t="shared" si="5"/>
        <v>0.99634275625285418</v>
      </c>
      <c r="Y77" s="295">
        <v>0.54</v>
      </c>
    </row>
    <row r="78" spans="23:25" x14ac:dyDescent="0.35">
      <c r="W78" s="295">
        <f t="shared" si="4"/>
        <v>1.0004659106426914</v>
      </c>
      <c r="X78" s="295">
        <f t="shared" si="5"/>
        <v>0.98658651168547129</v>
      </c>
      <c r="Y78" s="295">
        <v>0.55000000000000004</v>
      </c>
    </row>
    <row r="79" spans="23:25" x14ac:dyDescent="0.35">
      <c r="W79" s="295">
        <f t="shared" si="4"/>
        <v>1.0106546432147996</v>
      </c>
      <c r="X79" s="295">
        <f t="shared" si="5"/>
        <v>0.97629552094852934</v>
      </c>
      <c r="Y79" s="295">
        <v>0.56000000000000005</v>
      </c>
    </row>
    <row r="80" spans="23:25" x14ac:dyDescent="0.35">
      <c r="W80" s="295">
        <f t="shared" si="4"/>
        <v>1.020954160484141</v>
      </c>
      <c r="X80" s="295">
        <f t="shared" si="5"/>
        <v>0.96547542413272225</v>
      </c>
      <c r="Y80" s="295">
        <v>0.56999999999999995</v>
      </c>
    </row>
    <row r="81" spans="23:25" x14ac:dyDescent="0.35">
      <c r="W81" s="295">
        <f t="shared" si="4"/>
        <v>1.0313726100010343</v>
      </c>
      <c r="X81" s="295">
        <f t="shared" si="5"/>
        <v>0.95413147286536004</v>
      </c>
      <c r="Y81" s="295">
        <v>0.57999999999999996</v>
      </c>
    </row>
    <row r="82" spans="23:25" x14ac:dyDescent="0.35">
      <c r="W82" s="295">
        <f t="shared" si="4"/>
        <v>1.0419185668820323</v>
      </c>
      <c r="X82" s="295">
        <f t="shared" si="5"/>
        <v>0.94226854010024619</v>
      </c>
      <c r="Y82" s="295">
        <v>0.59</v>
      </c>
    </row>
    <row r="83" spans="23:25" x14ac:dyDescent="0.35">
      <c r="W83" s="295">
        <f t="shared" si="4"/>
        <v>1.0526010848078744</v>
      </c>
      <c r="X83" s="295">
        <f t="shared" si="5"/>
        <v>0.92989112825393083</v>
      </c>
      <c r="Y83" s="295">
        <v>0.6</v>
      </c>
    </row>
    <row r="84" spans="23:25" x14ac:dyDescent="0.35">
      <c r="W84" s="295">
        <f t="shared" si="4"/>
        <v>1.0634297526423375</v>
      </c>
      <c r="X84" s="295">
        <f t="shared" si="5"/>
        <v>0.91700337571840063</v>
      </c>
      <c r="Y84" s="295">
        <v>0.61</v>
      </c>
    </row>
    <row r="85" spans="23:25" x14ac:dyDescent="0.35">
      <c r="W85" s="295">
        <f t="shared" si="4"/>
        <v>1.0744147576116732</v>
      </c>
      <c r="X85" s="295">
        <f t="shared" si="5"/>
        <v>0.90360906176148337</v>
      </c>
      <c r="Y85" s="295">
        <v>0.62</v>
      </c>
    </row>
    <row r="86" spans="23:25" x14ac:dyDescent="0.35">
      <c r="W86" s="295">
        <f t="shared" si="4"/>
        <v>1.0855669561505275</v>
      </c>
      <c r="X86" s="295">
        <f t="shared" si="5"/>
        <v>0.88971160980666497</v>
      </c>
      <c r="Y86" s="295">
        <v>0.63</v>
      </c>
    </row>
    <row r="87" spans="23:25" x14ac:dyDescent="0.35">
      <c r="W87" s="295">
        <f t="shared" si="4"/>
        <v>1.0968979537232721</v>
      </c>
      <c r="X87" s="295">
        <f t="shared" si="5"/>
        <v>0.87531408906370556</v>
      </c>
      <c r="Y87" s="295">
        <v>0.64</v>
      </c>
    </row>
    <row r="88" spans="23:25" x14ac:dyDescent="0.35">
      <c r="W88" s="295">
        <f t="shared" si="4"/>
        <v>1.1084201951794357</v>
      </c>
      <c r="X88" s="295">
        <f t="shared" si="5"/>
        <v>0.86041921445911551</v>
      </c>
      <c r="Y88" s="295">
        <v>0.65</v>
      </c>
    </row>
    <row r="89" spans="23:25" x14ac:dyDescent="0.35">
      <c r="W89" s="295">
        <f t="shared" si="4"/>
        <v>1.1201470675096605</v>
      </c>
      <c r="X89" s="295">
        <f t="shared" si="5"/>
        <v>0.84502934479138891</v>
      </c>
      <c r="Y89" s="295">
        <v>0.66</v>
      </c>
    </row>
    <row r="90" spans="23:25" x14ac:dyDescent="0.35">
      <c r="W90" s="295">
        <f t="shared" si="4"/>
        <v>1.1320930172503643</v>
      </c>
      <c r="X90" s="295">
        <f t="shared" si="5"/>
        <v>0.82914647900843286</v>
      </c>
      <c r="Y90" s="295">
        <v>0.67</v>
      </c>
    </row>
    <row r="91" spans="23:25" x14ac:dyDescent="0.35">
      <c r="W91" s="295">
        <f t="shared" si="4"/>
        <v>1.1442736852608406</v>
      </c>
      <c r="X91" s="295">
        <f t="shared" si="5"/>
        <v>0.81277225047342405</v>
      </c>
      <c r="Y91" s="295">
        <v>0.68</v>
      </c>
    </row>
    <row r="92" spans="23:25" x14ac:dyDescent="0.35">
      <c r="W92" s="295">
        <f t="shared" si="4"/>
        <v>1.1567060621927798</v>
      </c>
      <c r="X92" s="295">
        <f t="shared" si="5"/>
        <v>0.79590791904899993</v>
      </c>
      <c r="Y92" s="295">
        <v>0.69</v>
      </c>
    </row>
    <row r="93" spans="23:25" x14ac:dyDescent="0.35">
      <c r="W93" s="295">
        <f t="shared" si="4"/>
        <v>1.1694086687243981</v>
      </c>
      <c r="X93" s="295">
        <f t="shared" si="5"/>
        <v>0.77855436078677465</v>
      </c>
      <c r="Y93" s="295">
        <v>0.7</v>
      </c>
    </row>
    <row r="94" spans="23:25" x14ac:dyDescent="0.35">
      <c r="W94" s="295">
        <f t="shared" si="4"/>
        <v>1.1824017655867096</v>
      </c>
      <c r="X94" s="295">
        <f t="shared" si="5"/>
        <v>0.76071205495803229</v>
      </c>
      <c r="Y94" s="295">
        <v>0.71</v>
      </c>
    </row>
    <row r="95" spans="23:25" x14ac:dyDescent="0.35">
      <c r="W95" s="295">
        <f t="shared" si="4"/>
        <v>1.1957075996317148</v>
      </c>
      <c r="X95" s="295">
        <f t="shared" si="5"/>
        <v>0.74238106809969062</v>
      </c>
      <c r="Y95" s="295">
        <v>0.72</v>
      </c>
    </row>
    <row r="96" spans="23:25" x14ac:dyDescent="0.35">
      <c r="W96" s="295">
        <f t="shared" si="4"/>
        <v>1.2093506937686438</v>
      </c>
      <c r="X96" s="295">
        <f t="shared" si="5"/>
        <v>0.72356103467371369</v>
      </c>
      <c r="Y96" s="295">
        <v>0.73</v>
      </c>
    </row>
    <row r="97" spans="23:25" x14ac:dyDescent="0.35">
      <c r="W97" s="295">
        <f t="shared" si="4"/>
        <v>1.2233581906438051</v>
      </c>
      <c r="X97" s="295">
        <f t="shared" si="5"/>
        <v>0.70425113384497751</v>
      </c>
      <c r="Y97" s="295">
        <v>0.74</v>
      </c>
    </row>
    <row r="98" spans="23:25" x14ac:dyDescent="0.35">
      <c r="W98" s="295">
        <f t="shared" si="4"/>
        <v>1.2377602626287434</v>
      </c>
      <c r="X98" s="295">
        <f t="shared" si="5"/>
        <v>0.68445006176582734</v>
      </c>
      <c r="Y98" s="295">
        <v>0.75</v>
      </c>
    </row>
    <row r="99" spans="23:25" x14ac:dyDescent="0.35">
      <c r="W99" s="295">
        <f t="shared" si="4"/>
        <v>1.2525906042441108</v>
      </c>
      <c r="X99" s="295">
        <f t="shared" si="5"/>
        <v>0.66415599860843855</v>
      </c>
      <c r="Y99" s="295">
        <v>0.76</v>
      </c>
    </row>
    <row r="100" spans="23:25" x14ac:dyDescent="0.35">
      <c r="W100" s="295">
        <f t="shared" si="4"/>
        <v>1.2678870279153094</v>
      </c>
      <c r="X100" s="295">
        <f t="shared" si="5"/>
        <v>0.64336656939887493</v>
      </c>
      <c r="Y100" s="295">
        <v>0.77</v>
      </c>
    </row>
    <row r="101" spans="23:25" x14ac:dyDescent="0.35">
      <c r="W101" s="295">
        <f t="shared" si="4"/>
        <v>1.2836921904115435</v>
      </c>
      <c r="X101" s="295">
        <f t="shared" si="5"/>
        <v>0.622078797465484</v>
      </c>
      <c r="Y101" s="295">
        <v>0.78</v>
      </c>
    </row>
    <row r="102" spans="23:25" x14ac:dyDescent="0.35">
      <c r="W102" s="295">
        <f t="shared" ref="W102:W123" si="6">_xlfn.F.INV(Y102,df_num,df_denom)</f>
        <v>1.3000544861647827</v>
      </c>
      <c r="X102" s="295">
        <f t="shared" ref="X102:X123" si="7">_xlfn.F.DIST(W102,df_num,df_denom,FALSE)</f>
        <v>0.60028904900033353</v>
      </c>
      <c r="Y102" s="295">
        <v>0.79</v>
      </c>
    </row>
    <row r="103" spans="23:25" x14ac:dyDescent="0.35">
      <c r="W103" s="295">
        <f t="shared" si="6"/>
        <v>1.3170291559441389</v>
      </c>
      <c r="X103" s="295">
        <f t="shared" si="7"/>
        <v>0.57799296681906476</v>
      </c>
      <c r="Y103" s="295">
        <v>0.8</v>
      </c>
    </row>
    <row r="104" spans="23:25" x14ac:dyDescent="0.35">
      <c r="W104" s="295">
        <f t="shared" si="6"/>
        <v>1.3346796766527509</v>
      </c>
      <c r="X104" s="295">
        <f t="shared" si="7"/>
        <v>0.5551853908532226</v>
      </c>
      <c r="Y104" s="295">
        <v>0.81</v>
      </c>
    </row>
    <row r="105" spans="23:25" x14ac:dyDescent="0.35">
      <c r="W105" s="295">
        <f t="shared" si="6"/>
        <v>1.3530795227474466</v>
      </c>
      <c r="X105" s="295">
        <f t="shared" si="7"/>
        <v>0.53186026216425386</v>
      </c>
      <c r="Y105" s="295">
        <v>0.82</v>
      </c>
    </row>
    <row r="106" spans="23:25" x14ac:dyDescent="0.35">
      <c r="W106" s="295">
        <f t="shared" si="6"/>
        <v>1.3723144257695179</v>
      </c>
      <c r="X106" s="295">
        <f t="shared" si="7"/>
        <v>0.50801050624681643</v>
      </c>
      <c r="Y106" s="295">
        <v>0.83</v>
      </c>
    </row>
    <row r="107" spans="23:25" x14ac:dyDescent="0.35">
      <c r="W107" s="295">
        <f t="shared" si="6"/>
        <v>1.3924853118361691</v>
      </c>
      <c r="X107" s="295">
        <f t="shared" si="7"/>
        <v>0.4836278899654235</v>
      </c>
      <c r="Y107" s="295">
        <v>0.84</v>
      </c>
    </row>
    <row r="108" spans="23:25" x14ac:dyDescent="0.35">
      <c r="W108" s="295">
        <f t="shared" si="6"/>
        <v>1.4137121777327564</v>
      </c>
      <c r="X108" s="295">
        <f t="shared" si="7"/>
        <v>0.45870284444957216</v>
      </c>
      <c r="Y108" s="295">
        <v>0.85</v>
      </c>
    </row>
    <row r="109" spans="23:25" x14ac:dyDescent="0.35">
      <c r="W109" s="295">
        <f t="shared" si="6"/>
        <v>1.4361392914448674</v>
      </c>
      <c r="X109" s="295">
        <f t="shared" si="7"/>
        <v>0.43322424335227994</v>
      </c>
      <c r="Y109" s="295">
        <v>0.86</v>
      </c>
    </row>
    <row r="110" spans="23:25" x14ac:dyDescent="0.35">
      <c r="W110" s="295">
        <f t="shared" si="6"/>
        <v>1.4599423021131086</v>
      </c>
      <c r="X110" s="295">
        <f t="shared" si="7"/>
        <v>0.40717912155948927</v>
      </c>
      <c r="Y110" s="295">
        <v>0.87</v>
      </c>
    </row>
    <row r="111" spans="23:25" x14ac:dyDescent="0.35">
      <c r="W111" s="295">
        <f t="shared" si="6"/>
        <v>1.4853381706264117</v>
      </c>
      <c r="X111" s="295">
        <f t="shared" si="7"/>
        <v>0.38055231289491148</v>
      </c>
      <c r="Y111" s="295">
        <v>0.88</v>
      </c>
    </row>
    <row r="112" spans="23:25" x14ac:dyDescent="0.35">
      <c r="W112" s="295">
        <f t="shared" si="6"/>
        <v>1.5125993847344563</v>
      </c>
      <c r="X112" s="295">
        <f t="shared" si="7"/>
        <v>0.35332597516637465</v>
      </c>
      <c r="Y112" s="295">
        <v>0.89</v>
      </c>
    </row>
    <row r="113" spans="23:25" x14ac:dyDescent="0.35">
      <c r="W113" s="295">
        <f t="shared" si="6"/>
        <v>1.5420748956622161</v>
      </c>
      <c r="X113" s="295">
        <f t="shared" si="7"/>
        <v>0.32547895448186048</v>
      </c>
      <c r="Y113" s="295">
        <v>0.9</v>
      </c>
    </row>
    <row r="114" spans="23:25" x14ac:dyDescent="0.35">
      <c r="W114" s="295">
        <f t="shared" si="6"/>
        <v>1.5742220052967877</v>
      </c>
      <c r="X114" s="295">
        <f t="shared" si="7"/>
        <v>0.29698591332335605</v>
      </c>
      <c r="Y114" s="295">
        <v>0.91</v>
      </c>
    </row>
    <row r="115" spans="23:25" x14ac:dyDescent="0.35">
      <c r="W115" s="295">
        <f t="shared" si="6"/>
        <v>1.6096569129152032</v>
      </c>
      <c r="X115" s="295">
        <f t="shared" si="7"/>
        <v>0.26781609893665753</v>
      </c>
      <c r="Y115" s="295">
        <v>0.92</v>
      </c>
    </row>
    <row r="116" spans="23:25" x14ac:dyDescent="0.35">
      <c r="W116" s="295">
        <f t="shared" si="6"/>
        <v>1.6492388310586341</v>
      </c>
      <c r="X116" s="295">
        <f t="shared" si="7"/>
        <v>0.23793154033802097</v>
      </c>
      <c r="Y116" s="295">
        <v>0.93</v>
      </c>
    </row>
    <row r="117" spans="23:25" x14ac:dyDescent="0.35">
      <c r="W117" s="295">
        <f t="shared" si="6"/>
        <v>1.6942186857804657</v>
      </c>
      <c r="X117" s="295">
        <f t="shared" si="7"/>
        <v>0.20728428892204867</v>
      </c>
      <c r="Y117" s="295">
        <v>0.94</v>
      </c>
    </row>
    <row r="118" spans="23:25" x14ac:dyDescent="0.35">
      <c r="W118" s="295">
        <f t="shared" si="6"/>
        <v>1.7465231470110703</v>
      </c>
      <c r="X118" s="295">
        <f t="shared" si="7"/>
        <v>0.17581194875161127</v>
      </c>
      <c r="Y118" s="295">
        <v>0.95</v>
      </c>
    </row>
    <row r="119" spans="23:25" x14ac:dyDescent="0.35">
      <c r="W119" s="295">
        <f t="shared" si="6"/>
        <v>1.8093561159031255</v>
      </c>
      <c r="X119" s="295">
        <f t="shared" si="7"/>
        <v>0.14342987109610625</v>
      </c>
      <c r="Y119" s="295">
        <v>0.96</v>
      </c>
    </row>
    <row r="120" spans="23:25" x14ac:dyDescent="0.35">
      <c r="W120" s="295">
        <f t="shared" si="6"/>
        <v>1.888672182626103</v>
      </c>
      <c r="X120" s="295">
        <f t="shared" si="7"/>
        <v>0.11001601533516299</v>
      </c>
      <c r="Y120" s="295">
        <v>0.97</v>
      </c>
    </row>
    <row r="121" spans="23:25" x14ac:dyDescent="0.35">
      <c r="W121" s="295">
        <f t="shared" si="6"/>
        <v>1.9976987276798299</v>
      </c>
      <c r="X121" s="295">
        <f t="shared" si="7"/>
        <v>7.5376526856701695E-2</v>
      </c>
      <c r="Y121" s="295">
        <v>0.98</v>
      </c>
    </row>
    <row r="122" spans="23:25" x14ac:dyDescent="0.35">
      <c r="W122" s="295">
        <f t="shared" si="6"/>
        <v>2.1780321449108815</v>
      </c>
      <c r="X122" s="295">
        <f t="shared" si="7"/>
        <v>3.9142141448557315E-2</v>
      </c>
      <c r="Y122" s="295">
        <v>0.99</v>
      </c>
    </row>
    <row r="123" spans="23:25" x14ac:dyDescent="0.35">
      <c r="W123" s="295">
        <f t="shared" si="6"/>
        <v>2.3524125255778525</v>
      </c>
      <c r="X123" s="295">
        <f t="shared" si="7"/>
        <v>2.0161447159385549E-2</v>
      </c>
      <c r="Y123" s="295">
        <v>0.995</v>
      </c>
    </row>
  </sheetData>
  <pageMargins left="0.7" right="0.7" top="0.75" bottom="0.75" header="0.3" footer="0.3"/>
  <pageSetup paperSize="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Spinner 1">
              <controlPr defaultSize="0" autoPict="0">
                <anchor moveWithCells="1" sizeWithCells="1">
                  <from>
                    <xdr:col>9</xdr:col>
                    <xdr:colOff>50800</xdr:colOff>
                    <xdr:row>3</xdr:row>
                    <xdr:rowOff>19050</xdr:rowOff>
                  </from>
                  <to>
                    <xdr:col>9</xdr:col>
                    <xdr:colOff>285750</xdr:colOff>
                    <xdr:row>4</xdr:row>
                    <xdr:rowOff>0</xdr:rowOff>
                  </to>
                </anchor>
              </controlPr>
            </control>
          </mc:Choice>
        </mc:AlternateContent>
        <mc:AlternateContent xmlns:mc="http://schemas.openxmlformats.org/markup-compatibility/2006">
          <mc:Choice Requires="x14">
            <control shapeId="9218" r:id="rId5" name="Spinner 2">
              <controlPr defaultSize="0" autoPict="0">
                <anchor moveWithCells="1" sizeWithCells="1">
                  <from>
                    <xdr:col>9</xdr:col>
                    <xdr:colOff>57150</xdr:colOff>
                    <xdr:row>4</xdr:row>
                    <xdr:rowOff>38100</xdr:rowOff>
                  </from>
                  <to>
                    <xdr:col>9</xdr:col>
                    <xdr:colOff>298450</xdr:colOff>
                    <xdr:row>4</xdr:row>
                    <xdr:rowOff>209550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FB846-5062-4526-95A3-6C2D3DB8053A}">
  <dimension ref="B1:W122"/>
  <sheetViews>
    <sheetView workbookViewId="0"/>
  </sheetViews>
  <sheetFormatPr defaultRowHeight="14.5" x14ac:dyDescent="0.35"/>
  <cols>
    <col min="2" max="2" width="10.81640625" customWidth="1"/>
    <col min="6" max="6" width="21.81640625" customWidth="1"/>
    <col min="7" max="7" width="4.1796875" customWidth="1"/>
    <col min="11" max="11" width="12.81640625" customWidth="1"/>
    <col min="12" max="12" width="3.81640625" customWidth="1"/>
    <col min="13" max="13" width="14.26953125" customWidth="1"/>
    <col min="18" max="18" width="13.81640625" customWidth="1"/>
    <col min="19" max="19" width="15.81640625" customWidth="1"/>
    <col min="21" max="21" width="9.1796875" style="295"/>
    <col min="22" max="22" width="15.453125" style="295" customWidth="1"/>
    <col min="23" max="23" width="18.81640625" style="295" customWidth="1"/>
  </cols>
  <sheetData>
    <row r="1" spans="3:23" s="125" customFormat="1" ht="28.5" x14ac:dyDescent="0.65">
      <c r="C1" s="143" t="s">
        <v>5</v>
      </c>
      <c r="U1" s="294"/>
      <c r="V1" s="294"/>
      <c r="W1" s="294"/>
    </row>
    <row r="2" spans="3:23" x14ac:dyDescent="0.35">
      <c r="U2" s="295" t="s">
        <v>93</v>
      </c>
    </row>
    <row r="3" spans="3:23" ht="18.5" x14ac:dyDescent="0.45">
      <c r="H3" s="154" t="s">
        <v>100</v>
      </c>
      <c r="I3" s="170"/>
      <c r="J3" s="170"/>
      <c r="K3" s="156"/>
      <c r="M3" s="242" t="str">
        <f>_xlfn.CONCAT("Excel Functions for ",C1)</f>
        <v>Excel Functions for Gamma Distribution</v>
      </c>
      <c r="N3" s="243"/>
      <c r="O3" s="243"/>
      <c r="P3" s="243"/>
      <c r="Q3" s="243"/>
      <c r="R3" s="244"/>
      <c r="U3" s="295" t="s">
        <v>135</v>
      </c>
      <c r="V3" s="295" t="s">
        <v>132</v>
      </c>
      <c r="W3" s="295" t="s">
        <v>130</v>
      </c>
    </row>
    <row r="4" spans="3:23" ht="18.5" x14ac:dyDescent="0.45">
      <c r="H4" s="171" t="s">
        <v>98</v>
      </c>
      <c r="I4" s="225">
        <v>12</v>
      </c>
      <c r="J4" s="172"/>
      <c r="K4" s="173"/>
      <c r="M4" s="245" t="s">
        <v>177</v>
      </c>
      <c r="N4" s="246" t="s">
        <v>157</v>
      </c>
      <c r="O4" s="246"/>
      <c r="P4" s="246"/>
      <c r="Q4" s="246"/>
      <c r="R4" s="247"/>
      <c r="U4" s="295">
        <v>0</v>
      </c>
      <c r="V4" s="295">
        <v>0</v>
      </c>
      <c r="W4" s="295">
        <v>0</v>
      </c>
    </row>
    <row r="5" spans="3:23" ht="18.5" x14ac:dyDescent="0.45">
      <c r="H5" s="157" t="s">
        <v>99</v>
      </c>
      <c r="I5" s="226">
        <v>3</v>
      </c>
      <c r="J5" s="158"/>
      <c r="K5" s="159"/>
      <c r="M5" s="248" t="s">
        <v>178</v>
      </c>
      <c r="N5" s="249" t="s">
        <v>158</v>
      </c>
      <c r="O5" s="249"/>
      <c r="P5" s="249"/>
      <c r="Q5" s="249"/>
      <c r="R5" s="250"/>
      <c r="U5" s="295">
        <f t="shared" ref="U5:U36" si="0">_xlfn.GAMMA.INV(W5,alpha,beta)</f>
        <v>9.3344967861244363</v>
      </c>
      <c r="V5" s="295">
        <f t="shared" ref="V5:V36" si="1">_xlfn.GAMMA.DIST(U5,alpha,beta,FALSE)</f>
        <v>9.8419788128112544E-5</v>
      </c>
      <c r="W5" s="308">
        <v>1E-4</v>
      </c>
    </row>
    <row r="6" spans="3:23" x14ac:dyDescent="0.35">
      <c r="U6" s="295">
        <f t="shared" si="0"/>
        <v>10.074993903352038</v>
      </c>
      <c r="V6" s="295">
        <f t="shared" si="1"/>
        <v>1.7806443456448013E-4</v>
      </c>
      <c r="W6" s="308">
        <v>2.0000000000000001E-4</v>
      </c>
    </row>
    <row r="7" spans="3:23" x14ac:dyDescent="0.35">
      <c r="U7" s="295">
        <f t="shared" si="0"/>
        <v>10.54449927644168</v>
      </c>
      <c r="V7" s="295">
        <f t="shared" si="1"/>
        <v>2.5130560988987998E-4</v>
      </c>
      <c r="W7" s="308">
        <v>2.9999999999999997E-4</v>
      </c>
    </row>
    <row r="8" spans="3:23" x14ac:dyDescent="0.35">
      <c r="U8" s="295">
        <f t="shared" si="0"/>
        <v>10.895631674150366</v>
      </c>
      <c r="V8" s="295">
        <f t="shared" si="1"/>
        <v>3.2052472520436648E-4</v>
      </c>
      <c r="W8" s="308">
        <v>4.0000000000000002E-4</v>
      </c>
    </row>
    <row r="9" spans="3:23" x14ac:dyDescent="0.35">
      <c r="U9" s="295">
        <f t="shared" si="0"/>
        <v>11.179040851101187</v>
      </c>
      <c r="V9" s="295">
        <f t="shared" si="1"/>
        <v>3.8681854062320531E-4</v>
      </c>
      <c r="W9" s="308">
        <v>5.0000000000000001E-4</v>
      </c>
    </row>
    <row r="10" spans="3:23" x14ac:dyDescent="0.35">
      <c r="U10" s="295">
        <f t="shared" si="0"/>
        <v>11.418175508042692</v>
      </c>
      <c r="V10" s="295">
        <f t="shared" si="1"/>
        <v>4.5081969037439706E-4</v>
      </c>
      <c r="W10" s="308">
        <v>5.9999999999999995E-4</v>
      </c>
    </row>
    <row r="11" spans="3:23" x14ac:dyDescent="0.35">
      <c r="U11" s="295">
        <f t="shared" si="0"/>
        <v>11.625922415151836</v>
      </c>
      <c r="V11" s="295">
        <f t="shared" si="1"/>
        <v>5.1293956482714211E-4</v>
      </c>
      <c r="W11" s="308">
        <v>6.9999999999999999E-4</v>
      </c>
    </row>
    <row r="12" spans="3:23" x14ac:dyDescent="0.35">
      <c r="U12" s="295">
        <f t="shared" si="0"/>
        <v>11.810164677986435</v>
      </c>
      <c r="V12" s="295">
        <f t="shared" si="1"/>
        <v>5.7346677627144395E-4</v>
      </c>
      <c r="W12" s="308">
        <v>8.0000000000000004E-4</v>
      </c>
    </row>
    <row r="13" spans="3:23" x14ac:dyDescent="0.35">
      <c r="U13" s="295">
        <f t="shared" si="0"/>
        <v>11.976094473687166</v>
      </c>
      <c r="V13" s="295">
        <f t="shared" si="1"/>
        <v>6.3261476401221893E-4</v>
      </c>
      <c r="W13" s="308">
        <v>8.9999999999999998E-4</v>
      </c>
    </row>
    <row r="14" spans="3:23" x14ac:dyDescent="0.35">
      <c r="U14" s="295">
        <f t="shared" si="0"/>
        <v>12.127322371273753</v>
      </c>
      <c r="V14" s="295">
        <f t="shared" si="1"/>
        <v>6.9054763346385463E-4</v>
      </c>
      <c r="W14" s="295">
        <v>1E-3</v>
      </c>
    </row>
    <row r="15" spans="3:23" x14ac:dyDescent="0.35">
      <c r="U15" s="295">
        <f t="shared" si="0"/>
        <v>13.193826618207817</v>
      </c>
      <c r="V15" s="295">
        <f t="shared" si="1"/>
        <v>1.2231104952662396E-3</v>
      </c>
      <c r="W15" s="295">
        <v>2E-3</v>
      </c>
    </row>
    <row r="16" spans="3:23" x14ac:dyDescent="0.35">
      <c r="U16" s="295">
        <f t="shared" si="0"/>
        <v>13.882279645357297</v>
      </c>
      <c r="V16" s="295">
        <f t="shared" si="1"/>
        <v>1.7013438070367841E-3</v>
      </c>
      <c r="W16" s="295">
        <v>3.0000000000000001E-3</v>
      </c>
    </row>
    <row r="17" spans="2:23" x14ac:dyDescent="0.35">
      <c r="U17" s="295">
        <f t="shared" si="0"/>
        <v>14.403889061583953</v>
      </c>
      <c r="V17" s="295">
        <f t="shared" si="1"/>
        <v>2.1453105006818585E-3</v>
      </c>
      <c r="W17" s="295">
        <v>4.0000000000000001E-3</v>
      </c>
    </row>
    <row r="18" spans="2:23" x14ac:dyDescent="0.35">
      <c r="U18" s="295">
        <f t="shared" si="0"/>
        <v>14.829350253362197</v>
      </c>
      <c r="V18" s="295">
        <f t="shared" si="1"/>
        <v>2.5642729346724352E-3</v>
      </c>
      <c r="W18" s="295">
        <v>5.0000000000000001E-3</v>
      </c>
    </row>
    <row r="19" spans="2:23" x14ac:dyDescent="0.35">
      <c r="U19" s="295">
        <f t="shared" si="0"/>
        <v>15.191592042088782</v>
      </c>
      <c r="V19" s="295">
        <f t="shared" si="1"/>
        <v>2.9635837772336135E-3</v>
      </c>
      <c r="W19" s="295">
        <v>6.0000000000000001E-3</v>
      </c>
    </row>
    <row r="20" spans="2:23" x14ac:dyDescent="0.35">
      <c r="U20" s="295">
        <f t="shared" si="0"/>
        <v>15.50879970889036</v>
      </c>
      <c r="V20" s="295">
        <f t="shared" si="1"/>
        <v>3.3467292043144999E-3</v>
      </c>
      <c r="W20" s="295">
        <v>7.0000000000000001E-3</v>
      </c>
    </row>
    <row r="21" spans="2:23" x14ac:dyDescent="0.35">
      <c r="U21" s="295">
        <f t="shared" si="0"/>
        <v>15.792143546437341</v>
      </c>
      <c r="V21" s="295">
        <f t="shared" si="1"/>
        <v>3.7161582919459069E-3</v>
      </c>
      <c r="W21" s="295">
        <v>8.0000000000000002E-3</v>
      </c>
    </row>
    <row r="22" spans="2:23" x14ac:dyDescent="0.35">
      <c r="U22" s="295">
        <f t="shared" si="0"/>
        <v>16.049007352342453</v>
      </c>
      <c r="V22" s="295">
        <f t="shared" si="1"/>
        <v>4.0736844355763477E-3</v>
      </c>
      <c r="W22" s="295">
        <v>8.9999999999999993E-3</v>
      </c>
    </row>
    <row r="23" spans="2:23" x14ac:dyDescent="0.35">
      <c r="U23" s="295">
        <f t="shared" si="0"/>
        <v>16.284542213298423</v>
      </c>
      <c r="V23" s="295">
        <f t="shared" si="1"/>
        <v>4.4207034394304918E-3</v>
      </c>
      <c r="W23" s="295">
        <v>0.01</v>
      </c>
    </row>
    <row r="24" spans="2:23" x14ac:dyDescent="0.35">
      <c r="U24" s="295">
        <f t="shared" si="0"/>
        <v>17.987733070417544</v>
      </c>
      <c r="V24" s="295">
        <f t="shared" si="1"/>
        <v>7.4840887722405604E-3</v>
      </c>
      <c r="W24" s="295">
        <v>0.02</v>
      </c>
    </row>
    <row r="25" spans="2:23" x14ac:dyDescent="0.35">
      <c r="U25" s="295">
        <f t="shared" si="0"/>
        <v>19.131406911482252</v>
      </c>
      <c r="V25" s="295">
        <f t="shared" si="1"/>
        <v>1.0070485445263131E-2</v>
      </c>
      <c r="W25" s="295">
        <v>0.03</v>
      </c>
    </row>
    <row r="26" spans="2:23" x14ac:dyDescent="0.35">
      <c r="B26" s="197"/>
      <c r="C26" s="198" t="s">
        <v>27</v>
      </c>
      <c r="D26" s="199"/>
      <c r="E26" s="200"/>
      <c r="F26" s="201"/>
      <c r="U26" s="295">
        <f t="shared" si="0"/>
        <v>20.024749217409834</v>
      </c>
      <c r="V26" s="295">
        <f t="shared" si="1"/>
        <v>1.2352299334762453E-2</v>
      </c>
      <c r="W26" s="295">
        <v>0.04</v>
      </c>
    </row>
    <row r="27" spans="2:23" x14ac:dyDescent="0.35">
      <c r="B27" s="180" t="s">
        <v>6</v>
      </c>
      <c r="C27" s="181" t="str">
        <f>_xlfn.CONCAT(B27," of Gamma Distribution (with alpha=",$I$4," and beta=",$I$5,")")</f>
        <v>PDF of Gamma Distribution (with alpha=12 and beta=3)</v>
      </c>
      <c r="D27" s="182"/>
      <c r="E27" s="183"/>
      <c r="F27" s="184"/>
      <c r="U27" s="295">
        <f t="shared" si="0"/>
        <v>20.772637540755319</v>
      </c>
      <c r="V27" s="295">
        <f t="shared" si="1"/>
        <v>1.4409536604545681E-2</v>
      </c>
      <c r="W27" s="295">
        <v>0.05</v>
      </c>
    </row>
    <row r="28" spans="2:23" x14ac:dyDescent="0.35">
      <c r="B28" s="185" t="s">
        <v>7</v>
      </c>
      <c r="C28" s="186" t="str">
        <f>_xlfn.CONCAT(B28," of Gamma Distribution (with alpha=",$I$4," and beta=",$I$5,")")</f>
        <v>CDF of Gamma Distribution (with alpha=12 and beta=3)</v>
      </c>
      <c r="D28" s="187"/>
      <c r="E28" s="188"/>
      <c r="F28" s="189"/>
      <c r="U28" s="295">
        <f t="shared" si="0"/>
        <v>21.424387900867011</v>
      </c>
      <c r="V28" s="295">
        <f t="shared" si="1"/>
        <v>1.628861140872416E-2</v>
      </c>
      <c r="W28" s="295">
        <v>0.06</v>
      </c>
    </row>
    <row r="29" spans="2:23" x14ac:dyDescent="0.35">
      <c r="U29" s="295">
        <f t="shared" si="0"/>
        <v>22.007444680643776</v>
      </c>
      <c r="V29" s="295">
        <f t="shared" si="1"/>
        <v>1.8019847208317088E-2</v>
      </c>
      <c r="W29" s="295">
        <v>7.0000000000000007E-2</v>
      </c>
    </row>
    <row r="30" spans="2:23" x14ac:dyDescent="0.35">
      <c r="U30" s="295">
        <f t="shared" si="0"/>
        <v>22.53877646804149</v>
      </c>
      <c r="V30" s="295">
        <f t="shared" si="1"/>
        <v>1.9624601321092072E-2</v>
      </c>
      <c r="W30" s="295">
        <v>0.08</v>
      </c>
    </row>
    <row r="31" spans="2:23" x14ac:dyDescent="0.35">
      <c r="U31" s="295">
        <f t="shared" si="0"/>
        <v>23.029665753931393</v>
      </c>
      <c r="V31" s="295">
        <f t="shared" si="1"/>
        <v>2.1118721462713923E-2</v>
      </c>
      <c r="W31" s="295">
        <v>0.09</v>
      </c>
    </row>
    <row r="32" spans="2:23" x14ac:dyDescent="0.35">
      <c r="U32" s="295">
        <f t="shared" si="0"/>
        <v>23.488026078769241</v>
      </c>
      <c r="V32" s="295">
        <f t="shared" si="1"/>
        <v>2.2514427656779055E-2</v>
      </c>
      <c r="W32" s="295">
        <v>0.1</v>
      </c>
    </row>
    <row r="33" spans="21:23" x14ac:dyDescent="0.35">
      <c r="U33" s="295">
        <f t="shared" si="0"/>
        <v>23.919640617857912</v>
      </c>
      <c r="V33" s="295">
        <f t="shared" si="1"/>
        <v>2.3821424879637999E-2</v>
      </c>
      <c r="W33" s="295">
        <v>0.11</v>
      </c>
    </row>
    <row r="34" spans="21:23" x14ac:dyDescent="0.35">
      <c r="U34" s="295">
        <f t="shared" si="0"/>
        <v>24.3288757388639</v>
      </c>
      <c r="V34" s="295">
        <f t="shared" si="1"/>
        <v>2.504760310550392E-2</v>
      </c>
      <c r="W34" s="295">
        <v>0.12</v>
      </c>
    </row>
    <row r="35" spans="21:23" x14ac:dyDescent="0.35">
      <c r="U35" s="295">
        <f t="shared" si="0"/>
        <v>24.719116857422037</v>
      </c>
      <c r="V35" s="295">
        <f t="shared" si="1"/>
        <v>2.6199499754832718E-2</v>
      </c>
      <c r="W35" s="295">
        <v>0.13</v>
      </c>
    </row>
    <row r="36" spans="21:23" x14ac:dyDescent="0.35">
      <c r="U36" s="295">
        <f t="shared" si="0"/>
        <v>25.093047497043663</v>
      </c>
      <c r="V36" s="295">
        <f t="shared" si="1"/>
        <v>2.7282617429862079E-2</v>
      </c>
      <c r="W36" s="295">
        <v>0.14000000000000001</v>
      </c>
    </row>
    <row r="37" spans="21:23" x14ac:dyDescent="0.35">
      <c r="U37" s="295">
        <f t="shared" ref="U37:U68" si="2">_xlfn.GAMMA.INV(W37,alpha,beta)</f>
        <v>25.452835016559376</v>
      </c>
      <c r="V37" s="295">
        <f t="shared" ref="V37:V68" si="3">_xlfn.GAMMA.DIST(U37,alpha,beta,FALSE)</f>
        <v>2.8301649408144166E-2</v>
      </c>
      <c r="W37" s="295">
        <v>0.15</v>
      </c>
    </row>
    <row r="38" spans="21:23" x14ac:dyDescent="0.35">
      <c r="U38" s="295">
        <f t="shared" si="2"/>
        <v>25.800258300495887</v>
      </c>
      <c r="V38" s="295">
        <f t="shared" si="3"/>
        <v>2.9260644081253947E-2</v>
      </c>
      <c r="W38" s="295">
        <v>0.16</v>
      </c>
    </row>
    <row r="39" spans="21:23" x14ac:dyDescent="0.35">
      <c r="U39" s="295">
        <f t="shared" si="2"/>
        <v>26.136798008409645</v>
      </c>
      <c r="V39" s="295">
        <f t="shared" si="3"/>
        <v>3.0163127676723619E-2</v>
      </c>
      <c r="W39" s="295">
        <v>0.17</v>
      </c>
    </row>
    <row r="40" spans="21:23" x14ac:dyDescent="0.35">
      <c r="U40" s="295">
        <f t="shared" si="2"/>
        <v>26.463701899703189</v>
      </c>
      <c r="V40" s="295">
        <f t="shared" si="3"/>
        <v>3.1012197691242041E-2</v>
      </c>
      <c r="W40" s="295">
        <v>0.18</v>
      </c>
    </row>
    <row r="41" spans="21:23" x14ac:dyDescent="0.35">
      <c r="U41" s="295">
        <f t="shared" si="2"/>
        <v>26.782033109772854</v>
      </c>
      <c r="V41" s="295">
        <f t="shared" si="3"/>
        <v>3.1810595271510117E-2</v>
      </c>
      <c r="W41" s="295">
        <v>0.19</v>
      </c>
    </row>
    <row r="42" spans="21:23" x14ac:dyDescent="0.35">
      <c r="U42" s="295">
        <f t="shared" si="2"/>
        <v>27.092706485081237</v>
      </c>
      <c r="V42" s="295">
        <f t="shared" si="3"/>
        <v>3.2560762148753933E-2</v>
      </c>
      <c r="W42" s="295">
        <v>0.2</v>
      </c>
    </row>
    <row r="43" spans="21:23" x14ac:dyDescent="0.35">
      <c r="U43" s="295">
        <f t="shared" si="2"/>
        <v>27.396516378216084</v>
      </c>
      <c r="V43" s="295">
        <f t="shared" si="3"/>
        <v>3.3264886032792138E-2</v>
      </c>
      <c r="W43" s="295">
        <v>0.21</v>
      </c>
    </row>
    <row r="44" spans="21:23" x14ac:dyDescent="0.35">
      <c r="U44" s="295">
        <f t="shared" si="2"/>
        <v>27.694158221161061</v>
      </c>
      <c r="V44" s="295">
        <f t="shared" si="3"/>
        <v>3.3924937243847049E-2</v>
      </c>
      <c r="W44" s="295">
        <v>0.22</v>
      </c>
    </row>
    <row r="45" spans="21:23" x14ac:dyDescent="0.35">
      <c r="U45" s="295">
        <f t="shared" si="2"/>
        <v>27.986245490126276</v>
      </c>
      <c r="V45" s="295">
        <f t="shared" si="3"/>
        <v>3.4542698594869144E-2</v>
      </c>
      <c r="W45" s="295">
        <v>0.23</v>
      </c>
    </row>
    <row r="46" spans="21:23" x14ac:dyDescent="0.35">
      <c r="U46" s="295">
        <f t="shared" si="2"/>
        <v>28.27332320586104</v>
      </c>
      <c r="V46" s="295">
        <f t="shared" si="3"/>
        <v>3.5119790006858255E-2</v>
      </c>
      <c r="W46" s="295">
        <v>0.24</v>
      </c>
    </row>
    <row r="47" spans="21:23" x14ac:dyDescent="0.35">
      <c r="U47" s="295">
        <f t="shared" si="2"/>
        <v>28.555878794285324</v>
      </c>
      <c r="V47" s="295">
        <f t="shared" si="3"/>
        <v>3.5657688965444946E-2</v>
      </c>
      <c r="W47" s="295">
        <v>0.25</v>
      </c>
    </row>
    <row r="48" spans="21:23" x14ac:dyDescent="0.35">
      <c r="U48" s="295">
        <f t="shared" si="2"/>
        <v>28.834350911338859</v>
      </c>
      <c r="V48" s="295">
        <f t="shared" si="3"/>
        <v>3.6157747658480385E-2</v>
      </c>
      <c r="W48" s="295">
        <v>0.26</v>
      </c>
    </row>
    <row r="49" spans="21:23" x14ac:dyDescent="0.35">
      <c r="U49" s="295">
        <f t="shared" si="2"/>
        <v>29.10913668038193</v>
      </c>
      <c r="V49" s="295">
        <f t="shared" si="3"/>
        <v>3.6621207438779578E-2</v>
      </c>
      <c r="W49" s="295">
        <v>0.27</v>
      </c>
    </row>
    <row r="50" spans="21:23" x14ac:dyDescent="0.35">
      <c r="U50" s="295">
        <f t="shared" si="2"/>
        <v>29.380597679262252</v>
      </c>
      <c r="V50" s="295">
        <f t="shared" si="3"/>
        <v>3.704921111169298E-2</v>
      </c>
      <c r="W50" s="295">
        <v>0.28000000000000003</v>
      </c>
    </row>
    <row r="51" spans="21:23" x14ac:dyDescent="0.35">
      <c r="U51" s="295">
        <f t="shared" si="2"/>
        <v>29.649064933528429</v>
      </c>
      <c r="V51" s="295">
        <f t="shared" si="3"/>
        <v>3.7442813439123236E-2</v>
      </c>
      <c r="W51" s="295">
        <v>0.28999999999999998</v>
      </c>
    </row>
    <row r="52" spans="21:23" x14ac:dyDescent="0.35">
      <c r="U52" s="295">
        <f t="shared" si="2"/>
        <v>29.914843113058016</v>
      </c>
      <c r="V52" s="295">
        <f t="shared" si="3"/>
        <v>3.7802990169835092E-2</v>
      </c>
      <c r="W52" s="295">
        <v>0.3</v>
      </c>
    </row>
    <row r="53" spans="21:23" x14ac:dyDescent="0.35">
      <c r="U53" s="295">
        <f t="shared" si="2"/>
        <v>30.178214085370186</v>
      </c>
      <c r="V53" s="295">
        <f t="shared" si="3"/>
        <v>3.8130645843362614E-2</v>
      </c>
      <c r="W53" s="295">
        <v>0.31</v>
      </c>
    </row>
    <row r="54" spans="21:23" x14ac:dyDescent="0.35">
      <c r="U54" s="295">
        <f t="shared" si="2"/>
        <v>30.439439945844391</v>
      </c>
      <c r="V54" s="295">
        <f t="shared" si="3"/>
        <v>3.8426620566503818E-2</v>
      </c>
      <c r="W54" s="295">
        <v>0.32</v>
      </c>
    </row>
    <row r="55" spans="21:23" x14ac:dyDescent="0.35">
      <c r="U55" s="295">
        <f t="shared" si="2"/>
        <v>30.698765619991608</v>
      </c>
      <c r="V55" s="295">
        <f t="shared" si="3"/>
        <v>3.869169592372125E-2</v>
      </c>
      <c r="W55" s="295">
        <v>0.33</v>
      </c>
    </row>
    <row r="56" spans="21:23" x14ac:dyDescent="0.35">
      <c r="U56" s="295">
        <f t="shared" si="2"/>
        <v>30.956421113724588</v>
      </c>
      <c r="V56" s="295">
        <f t="shared" si="3"/>
        <v>3.8926600153143857E-2</v>
      </c>
      <c r="W56" s="295">
        <v>0.34</v>
      </c>
    </row>
    <row r="57" spans="21:23" x14ac:dyDescent="0.35">
      <c r="U57" s="295">
        <f t="shared" si="2"/>
        <v>31.212623472746049</v>
      </c>
      <c r="V57" s="295">
        <f t="shared" si="3"/>
        <v>3.9132012696378164E-2</v>
      </c>
      <c r="W57" s="295">
        <v>0.35</v>
      </c>
    </row>
    <row r="58" spans="21:23" x14ac:dyDescent="0.35">
      <c r="U58" s="295">
        <f t="shared" si="2"/>
        <v>31.467578500634524</v>
      </c>
      <c r="V58" s="295">
        <f t="shared" si="3"/>
        <v>3.9308568211577459E-2</v>
      </c>
      <c r="W58" s="295">
        <v>0.36</v>
      </c>
    </row>
    <row r="59" spans="21:23" x14ac:dyDescent="0.35">
      <c r="U59" s="295">
        <f t="shared" si="2"/>
        <v>31.721482276163641</v>
      </c>
      <c r="V59" s="295">
        <f t="shared" si="3"/>
        <v>3.9456860124124464E-2</v>
      </c>
      <c r="W59" s="295">
        <v>0.37</v>
      </c>
    </row>
    <row r="60" spans="21:23" x14ac:dyDescent="0.35">
      <c r="U60" s="295">
        <f t="shared" si="2"/>
        <v>31.974522503259085</v>
      </c>
      <c r="V60" s="295">
        <f t="shared" si="3"/>
        <v>3.9577443777058276E-2</v>
      </c>
      <c r="W60" s="295">
        <v>0.38</v>
      </c>
    </row>
    <row r="61" spans="21:23" x14ac:dyDescent="0.35">
      <c r="U61" s="295">
        <f t="shared" si="2"/>
        <v>32.226879721342542</v>
      </c>
      <c r="V61" s="295">
        <f t="shared" si="3"/>
        <v>3.9670839233412893E-2</v>
      </c>
      <c r="W61" s="295">
        <v>0.39</v>
      </c>
    </row>
    <row r="62" spans="21:23" x14ac:dyDescent="0.35">
      <c r="U62" s="295">
        <f t="shared" si="2"/>
        <v>32.478728399308764</v>
      </c>
      <c r="V62" s="295">
        <f t="shared" si="3"/>
        <v>3.9737533774461625E-2</v>
      </c>
      <c r="W62" s="295">
        <v>0.4</v>
      </c>
    </row>
    <row r="63" spans="21:23" x14ac:dyDescent="0.35">
      <c r="U63" s="295">
        <f t="shared" si="2"/>
        <v>32.730237932784306</v>
      </c>
      <c r="V63" s="295">
        <f t="shared" si="3"/>
        <v>3.9777984131120651E-2</v>
      </c>
      <c r="W63" s="295">
        <v>0.41</v>
      </c>
    </row>
    <row r="64" spans="21:23" x14ac:dyDescent="0.35">
      <c r="U64" s="295">
        <f t="shared" si="2"/>
        <v>32.981573561436832</v>
      </c>
      <c r="V64" s="295">
        <f t="shared" si="3"/>
        <v>3.979261848017171E-2</v>
      </c>
      <c r="W64" s="295">
        <v>0.42</v>
      </c>
    </row>
    <row r="65" spans="21:23" x14ac:dyDescent="0.35">
      <c r="U65" s="295">
        <f t="shared" si="2"/>
        <v>33.232897220800616</v>
      </c>
      <c r="V65" s="295">
        <f t="shared" si="3"/>
        <v>3.9781838232297535E-2</v>
      </c>
      <c r="W65" s="295">
        <v>0.43</v>
      </c>
    </row>
    <row r="66" spans="21:23" x14ac:dyDescent="0.35">
      <c r="U66" s="295">
        <f t="shared" si="2"/>
        <v>33.484368341245926</v>
      </c>
      <c r="V66" s="295">
        <f t="shared" si="3"/>
        <v>3.9746019635009761E-2</v>
      </c>
      <c r="W66" s="295">
        <v>0.44</v>
      </c>
    </row>
    <row r="67" spans="21:23" x14ac:dyDescent="0.35">
      <c r="U67" s="295">
        <f t="shared" si="2"/>
        <v>33.736144605264386</v>
      </c>
      <c r="V67" s="295">
        <f t="shared" si="3"/>
        <v>3.9685515210246963E-2</v>
      </c>
      <c r="W67" s="295">
        <v>0.45</v>
      </c>
    </row>
    <row r="68" spans="21:23" x14ac:dyDescent="0.35">
      <c r="U68" s="295">
        <f t="shared" si="2"/>
        <v>33.988382673104496</v>
      </c>
      <c r="V68" s="295">
        <f t="shared" si="3"/>
        <v>3.9600655043620613E-2</v>
      </c>
      <c r="W68" s="295">
        <v>0.46</v>
      </c>
    </row>
    <row r="69" spans="21:23" x14ac:dyDescent="0.35">
      <c r="U69" s="295">
        <f t="shared" ref="U69:U100" si="4">_xlfn.GAMMA.INV(W69,alpha,beta)</f>
        <v>34.241238885921291</v>
      </c>
      <c r="V69" s="295">
        <f t="shared" ref="V69:V100" si="5">_xlfn.GAMMA.DIST(U69,alpha,beta,FALSE)</f>
        <v>3.9491747939896779E-2</v>
      </c>
      <c r="W69" s="295">
        <v>0.47</v>
      </c>
    </row>
    <row r="70" spans="21:23" x14ac:dyDescent="0.35">
      <c r="U70" s="295">
        <f t="shared" si="4"/>
        <v>34.494869954966177</v>
      </c>
      <c r="V70" s="295">
        <f t="shared" si="5"/>
        <v>3.9359082457251546E-2</v>
      </c>
      <c r="W70" s="295">
        <v>0.48</v>
      </c>
    </row>
    <row r="71" spans="21:23" x14ac:dyDescent="0.35">
      <c r="U71" s="295">
        <f t="shared" si="4"/>
        <v>34.749433644908798</v>
      </c>
      <c r="V71" s="295">
        <f t="shared" si="5"/>
        <v>3.9202927831064757E-2</v>
      </c>
      <c r="W71" s="295">
        <v>0.49</v>
      </c>
    </row>
    <row r="72" spans="21:23" x14ac:dyDescent="0.35">
      <c r="U72" s="295">
        <f t="shared" si="4"/>
        <v>35.005089459134297</v>
      </c>
      <c r="V72" s="295">
        <f t="shared" si="5"/>
        <v>3.9023534796475377E-2</v>
      </c>
      <c r="W72" s="295">
        <v>0.5</v>
      </c>
    </row>
    <row r="73" spans="21:23" x14ac:dyDescent="0.35">
      <c r="U73" s="295">
        <f t="shared" si="4"/>
        <v>35.261999334785429</v>
      </c>
      <c r="V73" s="295">
        <f t="shared" si="5"/>
        <v>3.8821136317567347E-2</v>
      </c>
      <c r="W73" s="295">
        <v>0.51</v>
      </c>
    </row>
    <row r="74" spans="21:23" x14ac:dyDescent="0.35">
      <c r="U74" s="295">
        <f t="shared" si="4"/>
        <v>35.520328355412651</v>
      </c>
      <c r="V74" s="295">
        <f t="shared" si="5"/>
        <v>3.8595948229856299E-2</v>
      </c>
      <c r="W74" s="295">
        <v>0.52</v>
      </c>
    </row>
    <row r="75" spans="21:23" x14ac:dyDescent="0.35">
      <c r="U75" s="295">
        <f t="shared" si="4"/>
        <v>35.780245489359586</v>
      </c>
      <c r="V75" s="295">
        <f t="shared" si="5"/>
        <v>3.8348169801674034E-2</v>
      </c>
      <c r="W75" s="295">
        <v>0.53</v>
      </c>
    </row>
    <row r="76" spans="21:23" x14ac:dyDescent="0.35">
      <c r="U76" s="295">
        <f t="shared" si="4"/>
        <v>36.041924362450416</v>
      </c>
      <c r="V76" s="295">
        <f t="shared" si="5"/>
        <v>3.8077984219075371E-2</v>
      </c>
      <c r="W76" s="295">
        <v>0.54</v>
      </c>
    </row>
    <row r="77" spans="21:23" x14ac:dyDescent="0.35">
      <c r="U77" s="295">
        <f t="shared" si="4"/>
        <v>36.305544074175188</v>
      </c>
      <c r="V77" s="295">
        <f t="shared" si="5"/>
        <v>3.7785558997997855E-2</v>
      </c>
      <c r="W77" s="295">
        <v>0.55000000000000004</v>
      </c>
    </row>
    <row r="78" spans="21:23" x14ac:dyDescent="0.35">
      <c r="U78" s="295">
        <f t="shared" si="4"/>
        <v>36.571290067405513</v>
      </c>
      <c r="V78" s="295">
        <f t="shared" si="5"/>
        <v>3.7471046326570362E-2</v>
      </c>
      <c r="W78" s="295">
        <v>0.56000000000000005</v>
      </c>
    </row>
    <row r="79" spans="21:23" x14ac:dyDescent="0.35">
      <c r="U79" s="295">
        <f t="shared" si="4"/>
        <v>36.839355062747231</v>
      </c>
      <c r="V79" s="295">
        <f t="shared" si="5"/>
        <v>3.7134583339672712E-2</v>
      </c>
      <c r="W79" s="295">
        <v>0.56999999999999995</v>
      </c>
    </row>
    <row r="80" spans="21:23" x14ac:dyDescent="0.35">
      <c r="U80" s="295">
        <f t="shared" si="4"/>
        <v>37.109940069981889</v>
      </c>
      <c r="V80" s="295">
        <f t="shared" si="5"/>
        <v>3.6776292327079067E-2</v>
      </c>
      <c r="W80" s="295">
        <v>0.57999999999999996</v>
      </c>
    </row>
    <row r="81" spans="21:23" x14ac:dyDescent="0.35">
      <c r="U81" s="295">
        <f t="shared" si="4"/>
        <v>37.383255490714603</v>
      </c>
      <c r="V81" s="295">
        <f t="shared" si="5"/>
        <v>3.6396280875755208E-2</v>
      </c>
      <c r="W81" s="295">
        <v>0.59</v>
      </c>
    </row>
    <row r="82" spans="21:23" x14ac:dyDescent="0.35">
      <c r="U82" s="295">
        <f t="shared" si="4"/>
        <v>37.659522328392526</v>
      </c>
      <c r="V82" s="295">
        <f t="shared" si="5"/>
        <v>3.5994641946107832E-2</v>
      </c>
      <c r="W82" s="295">
        <v>0.6</v>
      </c>
    </row>
    <row r="83" spans="21:23" x14ac:dyDescent="0.35">
      <c r="U83" s="295">
        <f t="shared" si="4"/>
        <v>37.938973524363</v>
      </c>
      <c r="V83" s="295">
        <f t="shared" si="5"/>
        <v>3.5571453881184094E-2</v>
      </c>
      <c r="W83" s="295">
        <v>0.61</v>
      </c>
    </row>
    <row r="84" spans="21:23" x14ac:dyDescent="0.35">
      <c r="U84" s="295">
        <f t="shared" si="4"/>
        <v>38.221855441703511</v>
      </c>
      <c r="V84" s="295">
        <f t="shared" si="5"/>
        <v>3.5126780346972912E-2</v>
      </c>
      <c r="W84" s="295">
        <v>0.62</v>
      </c>
    </row>
    <row r="85" spans="21:23" x14ac:dyDescent="0.35">
      <c r="U85" s="295">
        <f t="shared" si="4"/>
        <v>38.508429522302997</v>
      </c>
      <c r="V85" s="295">
        <f t="shared" si="5"/>
        <v>3.4660670201044089E-2</v>
      </c>
      <c r="W85" s="295">
        <v>0.63</v>
      </c>
    </row>
    <row r="86" spans="21:23" x14ac:dyDescent="0.35">
      <c r="U86" s="295">
        <f t="shared" si="4"/>
        <v>38.798974147267856</v>
      </c>
      <c r="V86" s="295">
        <f t="shared" si="5"/>
        <v>3.4173157285751453E-2</v>
      </c>
      <c r="W86" s="295">
        <v>0.64</v>
      </c>
    </row>
    <row r="87" spans="21:23" x14ac:dyDescent="0.35">
      <c r="U87" s="295">
        <f t="shared" si="4"/>
        <v>39.093786736374916</v>
      </c>
      <c r="V87" s="295">
        <f t="shared" si="5"/>
        <v>3.3664260141092799E-2</v>
      </c>
      <c r="W87" s="295">
        <v>0.65</v>
      </c>
    </row>
    <row r="88" spans="21:23" x14ac:dyDescent="0.35">
      <c r="U88" s="295">
        <f t="shared" si="4"/>
        <v>39.393186129265402</v>
      </c>
      <c r="V88" s="295">
        <f t="shared" si="5"/>
        <v>3.3133981631026758E-2</v>
      </c>
      <c r="W88" s="295">
        <v>0.66</v>
      </c>
    </row>
    <row r="89" spans="21:23" x14ac:dyDescent="0.35">
      <c r="U89" s="295">
        <f t="shared" si="4"/>
        <v>39.697515299718944</v>
      </c>
      <c r="V89" s="295">
        <f t="shared" si="5"/>
        <v>3.2582308475549576E-2</v>
      </c>
      <c r="W89" s="295">
        <v>0.67</v>
      </c>
    </row>
    <row r="90" spans="21:23" x14ac:dyDescent="0.35">
      <c r="U90" s="295">
        <f t="shared" si="4"/>
        <v>40.007144465120199</v>
      </c>
      <c r="V90" s="295">
        <f t="shared" si="5"/>
        <v>3.2009210679080739E-2</v>
      </c>
      <c r="W90" s="295">
        <v>0.68</v>
      </c>
    </row>
    <row r="91" spans="21:23" x14ac:dyDescent="0.35">
      <c r="U91" s="295">
        <f t="shared" si="4"/>
        <v>40.322474666733022</v>
      </c>
      <c r="V91" s="295">
        <f t="shared" si="5"/>
        <v>3.1414640843625462E-2</v>
      </c>
      <c r="W91" s="295">
        <v>0.69</v>
      </c>
    </row>
    <row r="92" spans="21:23" x14ac:dyDescent="0.35">
      <c r="U92" s="295">
        <f t="shared" si="4"/>
        <v>40.643941913426616</v>
      </c>
      <c r="V92" s="295">
        <f t="shared" si="5"/>
        <v>3.0798533352686706E-2</v>
      </c>
      <c r="W92" s="295">
        <v>0.7</v>
      </c>
    </row>
    <row r="93" spans="21:23" x14ac:dyDescent="0.35">
      <c r="U93" s="295">
        <f t="shared" si="4"/>
        <v>40.972022003116201</v>
      </c>
      <c r="V93" s="295">
        <f t="shared" si="5"/>
        <v>3.0160803408880863E-2</v>
      </c>
      <c r="W93" s="295">
        <v>0.71</v>
      </c>
    </row>
    <row r="94" spans="21:23" x14ac:dyDescent="0.35">
      <c r="U94" s="295">
        <f t="shared" si="4"/>
        <v>41.307236163827923</v>
      </c>
      <c r="V94" s="295">
        <f t="shared" si="5"/>
        <v>2.9501345904519301E-2</v>
      </c>
      <c r="W94" s="295">
        <v>0.72</v>
      </c>
    </row>
    <row r="95" spans="21:23" x14ac:dyDescent="0.35">
      <c r="U95" s="295">
        <f t="shared" si="4"/>
        <v>41.650157691925045</v>
      </c>
      <c r="V95" s="295">
        <f t="shared" si="5"/>
        <v>2.8820034099869572E-2</v>
      </c>
      <c r="W95" s="295">
        <v>0.73</v>
      </c>
    </row>
    <row r="96" spans="21:23" x14ac:dyDescent="0.35">
      <c r="U96" s="295">
        <f t="shared" si="4"/>
        <v>42.001419811331459</v>
      </c>
      <c r="V96" s="295">
        <f t="shared" si="5"/>
        <v>2.8116718078147349E-2</v>
      </c>
      <c r="W96" s="295">
        <v>0.74</v>
      </c>
    </row>
    <row r="97" spans="21:23" x14ac:dyDescent="0.35">
      <c r="U97" s="295">
        <f t="shared" si="4"/>
        <v>42.361725038293145</v>
      </c>
      <c r="V97" s="295">
        <f t="shared" si="5"/>
        <v>2.7391222939184737E-2</v>
      </c>
      <c r="W97" s="295">
        <v>0.75</v>
      </c>
    </row>
    <row r="98" spans="21:23" x14ac:dyDescent="0.35">
      <c r="U98" s="295">
        <f t="shared" si="4"/>
        <v>42.731856416579902</v>
      </c>
      <c r="V98" s="295">
        <f t="shared" si="5"/>
        <v>2.6643346684714582E-2</v>
      </c>
      <c r="W98" s="295">
        <v>0.76</v>
      </c>
    </row>
    <row r="99" spans="21:23" x14ac:dyDescent="0.35">
      <c r="U99" s="295">
        <f t="shared" si="4"/>
        <v>43.112691095518962</v>
      </c>
      <c r="V99" s="295">
        <f t="shared" si="5"/>
        <v>2.5872857736692071E-2</v>
      </c>
      <c r="W99" s="295">
        <v>0.77</v>
      </c>
    </row>
    <row r="100" spans="21:23" x14ac:dyDescent="0.35">
      <c r="U100" s="295">
        <f t="shared" si="4"/>
        <v>43.505216868639849</v>
      </c>
      <c r="V100" s="295">
        <f t="shared" si="5"/>
        <v>2.5079492015188734E-2</v>
      </c>
      <c r="W100" s="295">
        <v>0.78</v>
      </c>
    </row>
    <row r="101" spans="21:23" x14ac:dyDescent="0.35">
      <c r="U101" s="295">
        <f t="shared" ref="U101:U122" si="6">_xlfn.GAMMA.INV(W101,alpha,beta)</f>
        <v>43.910552489744923</v>
      </c>
      <c r="V101" s="295">
        <f t="shared" ref="V101:V122" si="7">_xlfn.GAMMA.DIST(U101,alpha,beta,FALSE)</f>
        <v>2.4262949482951927E-2</v>
      </c>
      <c r="W101" s="295">
        <v>0.79</v>
      </c>
    </row>
    <row r="102" spans="21:23" x14ac:dyDescent="0.35">
      <c r="U102" s="295">
        <f t="shared" si="6"/>
        <v>44.329972859287729</v>
      </c>
      <c r="V102" s="295">
        <f t="shared" si="7"/>
        <v>2.3422890038034511E-2</v>
      </c>
      <c r="W102" s="295">
        <v>0.8</v>
      </c>
    </row>
    <row r="103" spans="21:23" x14ac:dyDescent="0.35">
      <c r="U103" s="295">
        <f t="shared" si="6"/>
        <v>44.764940562348613</v>
      </c>
      <c r="V103" s="295">
        <f t="shared" si="7"/>
        <v>2.2558928601539921E-2</v>
      </c>
      <c r="W103" s="295">
        <v>0.81</v>
      </c>
    </row>
    <row r="104" spans="21:23" x14ac:dyDescent="0.35">
      <c r="U104" s="295">
        <f t="shared" si="6"/>
        <v>45.217145794529038</v>
      </c>
      <c r="V104" s="295">
        <f t="shared" si="7"/>
        <v>2.167062920094414E-2</v>
      </c>
      <c r="W104" s="295">
        <v>0.82</v>
      </c>
    </row>
    <row r="105" spans="21:23" x14ac:dyDescent="0.35">
      <c r="U105" s="295">
        <f t="shared" si="6"/>
        <v>45.688557518874475</v>
      </c>
      <c r="V105" s="295">
        <f t="shared" si="7"/>
        <v>2.0757497785370817E-2</v>
      </c>
      <c r="W105" s="295">
        <v>0.83</v>
      </c>
    </row>
    <row r="106" spans="21:23" x14ac:dyDescent="0.35">
      <c r="U106" s="295">
        <f t="shared" si="6"/>
        <v>46.181489891942292</v>
      </c>
      <c r="V106" s="295">
        <f t="shared" si="7"/>
        <v>1.9818973419602669E-2</v>
      </c>
      <c r="W106" s="295">
        <v>0.84</v>
      </c>
    </row>
    <row r="107" spans="21:23" x14ac:dyDescent="0.35">
      <c r="U107" s="295">
        <f t="shared" si="6"/>
        <v>46.698689804419359</v>
      </c>
      <c r="V107" s="295">
        <f t="shared" si="7"/>
        <v>1.8854417376106738E-2</v>
      </c>
      <c r="W107" s="295">
        <v>0.85</v>
      </c>
    </row>
    <row r="108" spans="21:23" x14ac:dyDescent="0.35">
      <c r="U108" s="295">
        <f t="shared" si="6"/>
        <v>47.243454179144869</v>
      </c>
      <c r="V108" s="295">
        <f t="shared" si="7"/>
        <v>1.7863099459271524E-2</v>
      </c>
      <c r="W108" s="295">
        <v>0.86</v>
      </c>
    </row>
    <row r="109" spans="21:23" x14ac:dyDescent="0.35">
      <c r="U109" s="295">
        <f t="shared" si="6"/>
        <v>47.819790113630916</v>
      </c>
      <c r="V109" s="295">
        <f t="shared" si="7"/>
        <v>1.6844180621381519E-2</v>
      </c>
      <c r="W109" s="295">
        <v>0.87</v>
      </c>
    </row>
    <row r="110" spans="21:23" x14ac:dyDescent="0.35">
      <c r="U110" s="295">
        <f t="shared" si="6"/>
        <v>48.432638225176674</v>
      </c>
      <c r="V110" s="295">
        <f t="shared" si="7"/>
        <v>1.5796690511913705E-2</v>
      </c>
      <c r="W110" s="295">
        <v>0.88</v>
      </c>
    </row>
    <row r="111" spans="21:23" x14ac:dyDescent="0.35">
      <c r="U111" s="295">
        <f t="shared" si="6"/>
        <v>49.088191857341435</v>
      </c>
      <c r="V111" s="295">
        <f t="shared" si="7"/>
        <v>1.4719497947471032E-2</v>
      </c>
      <c r="W111" s="295">
        <v>0.89</v>
      </c>
    </row>
    <row r="112" spans="21:23" x14ac:dyDescent="0.35">
      <c r="U112" s="295">
        <f t="shared" si="6"/>
        <v>49.794366432942269</v>
      </c>
      <c r="V112" s="295">
        <f t="shared" si="7"/>
        <v>1.3611271231457675E-2</v>
      </c>
      <c r="W112" s="295">
        <v>0.9</v>
      </c>
    </row>
    <row r="113" spans="21:23" x14ac:dyDescent="0.35">
      <c r="U113" s="295">
        <f t="shared" si="6"/>
        <v>50.561513003197284</v>
      </c>
      <c r="V113" s="295">
        <f t="shared" si="7"/>
        <v>1.2470423474936911E-2</v>
      </c>
      <c r="W113" s="295">
        <v>0.91</v>
      </c>
    </row>
    <row r="114" spans="21:23" x14ac:dyDescent="0.35">
      <c r="U114" s="295">
        <f t="shared" si="6"/>
        <v>51.403547125008643</v>
      </c>
      <c r="V114" s="295">
        <f t="shared" si="7"/>
        <v>1.1295034947585509E-2</v>
      </c>
      <c r="W114" s="295">
        <v>0.92</v>
      </c>
    </row>
    <row r="115" spans="21:23" x14ac:dyDescent="0.35">
      <c r="U115" s="295">
        <f t="shared" si="6"/>
        <v>52.339823397984723</v>
      </c>
      <c r="V115" s="295">
        <f t="shared" si="7"/>
        <v>1.0082738702140942E-2</v>
      </c>
      <c r="W115" s="295">
        <v>0.93</v>
      </c>
    </row>
    <row r="116" spans="21:23" x14ac:dyDescent="0.35">
      <c r="U116" s="295">
        <f t="shared" si="6"/>
        <v>53.398441332912114</v>
      </c>
      <c r="V116" s="295">
        <f t="shared" si="7"/>
        <v>8.8305442747335251E-3</v>
      </c>
      <c r="W116" s="295">
        <v>0.94</v>
      </c>
    </row>
    <row r="117" spans="21:23" x14ac:dyDescent="0.35">
      <c r="U117" s="295">
        <f t="shared" si="6"/>
        <v>54.62254275271097</v>
      </c>
      <c r="V117" s="295">
        <f t="shared" si="7"/>
        <v>7.5345497165766771E-3</v>
      </c>
      <c r="W117" s="295">
        <v>0.95</v>
      </c>
    </row>
    <row r="118" spans="21:23" x14ac:dyDescent="0.35">
      <c r="U118" s="295">
        <f t="shared" si="6"/>
        <v>56.083606008356391</v>
      </c>
      <c r="V118" s="295">
        <f t="shared" si="7"/>
        <v>6.1894336789712848E-3</v>
      </c>
      <c r="W118" s="295">
        <v>0.96</v>
      </c>
    </row>
    <row r="119" spans="21:23" x14ac:dyDescent="0.35">
      <c r="U119" s="295">
        <f t="shared" si="6"/>
        <v>57.913890939968262</v>
      </c>
      <c r="V119" s="295">
        <f t="shared" si="7"/>
        <v>4.7874581277148089E-3</v>
      </c>
      <c r="W119" s="295">
        <v>0.97</v>
      </c>
    </row>
    <row r="120" spans="21:23" x14ac:dyDescent="0.35">
      <c r="U120" s="295">
        <f t="shared" si="6"/>
        <v>60.405541521664091</v>
      </c>
      <c r="V120" s="295">
        <f t="shared" si="7"/>
        <v>3.3161643124446794E-3</v>
      </c>
      <c r="W120" s="295">
        <v>0.98</v>
      </c>
    </row>
    <row r="121" spans="21:23" x14ac:dyDescent="0.35">
      <c r="U121" s="295">
        <f t="shared" si="6"/>
        <v>64.469730209027432</v>
      </c>
      <c r="V121" s="295">
        <f t="shared" si="7"/>
        <v>1.7512745893401612E-3</v>
      </c>
      <c r="W121" s="295">
        <v>0.99</v>
      </c>
    </row>
    <row r="122" spans="21:23" x14ac:dyDescent="0.35">
      <c r="U122" s="295">
        <f t="shared" si="6"/>
        <v>68.33776790479584</v>
      </c>
      <c r="V122" s="295">
        <f t="shared" si="7"/>
        <v>9.1569900147571372E-4</v>
      </c>
      <c r="W122" s="295">
        <v>0.995</v>
      </c>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3" r:id="rId3" name="Spinner 1">
              <controlPr defaultSize="0" autoPict="0">
                <anchor moveWithCells="1" sizeWithCells="1">
                  <from>
                    <xdr:col>9</xdr:col>
                    <xdr:colOff>57150</xdr:colOff>
                    <xdr:row>3</xdr:row>
                    <xdr:rowOff>12700</xdr:rowOff>
                  </from>
                  <to>
                    <xdr:col>9</xdr:col>
                    <xdr:colOff>412750</xdr:colOff>
                    <xdr:row>3</xdr:row>
                    <xdr:rowOff>184150</xdr:rowOff>
                  </to>
                </anchor>
              </controlPr>
            </control>
          </mc:Choice>
        </mc:AlternateContent>
        <mc:AlternateContent xmlns:mc="http://schemas.openxmlformats.org/markup-compatibility/2006">
          <mc:Choice Requires="x14">
            <control shapeId="8194" r:id="rId4" name="Spinner 2">
              <controlPr defaultSize="0" autoPict="0">
                <anchor moveWithCells="1" sizeWithCells="1">
                  <from>
                    <xdr:col>9</xdr:col>
                    <xdr:colOff>57150</xdr:colOff>
                    <xdr:row>4</xdr:row>
                    <xdr:rowOff>12700</xdr:rowOff>
                  </from>
                  <to>
                    <xdr:col>9</xdr:col>
                    <xdr:colOff>412750</xdr:colOff>
                    <xdr:row>4</xdr:row>
                    <xdr:rowOff>184150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0494E-A0AF-4061-975D-59A45EDB571A}">
  <dimension ref="B1:Z103"/>
  <sheetViews>
    <sheetView zoomScaleNormal="100" workbookViewId="0"/>
  </sheetViews>
  <sheetFormatPr defaultRowHeight="14.5" x14ac:dyDescent="0.35"/>
  <cols>
    <col min="2" max="2" width="11.453125" customWidth="1"/>
    <col min="7" max="7" width="14.1796875" customWidth="1"/>
    <col min="8" max="8" width="16.453125" customWidth="1"/>
    <col min="13" max="13" width="16.26953125" customWidth="1"/>
    <col min="14" max="14" width="4.453125" customWidth="1"/>
    <col min="15" max="15" width="6.453125" customWidth="1"/>
    <col min="18" max="18" width="30.1796875" customWidth="1"/>
    <col min="19" max="20" width="5.7265625" customWidth="1"/>
    <col min="21" max="21" width="5.453125" customWidth="1"/>
    <col min="22" max="22" width="9.1796875" style="295"/>
    <col min="23" max="23" width="10.7265625" style="295" customWidth="1"/>
    <col min="24" max="26" width="9.1796875" style="295"/>
  </cols>
  <sheetData>
    <row r="1" spans="2:26" s="125" customFormat="1" ht="28.5" x14ac:dyDescent="0.65">
      <c r="C1" s="143" t="s">
        <v>9</v>
      </c>
      <c r="V1" s="294"/>
      <c r="W1" s="294"/>
      <c r="X1" s="294"/>
      <c r="Y1" s="294"/>
      <c r="Z1" s="294"/>
    </row>
    <row r="2" spans="2:26" ht="18" customHeight="1" x14ac:dyDescent="0.65">
      <c r="B2" s="144"/>
      <c r="V2" s="295" t="s">
        <v>93</v>
      </c>
    </row>
    <row r="3" spans="2:26" ht="18.5" x14ac:dyDescent="0.45">
      <c r="H3" s="154" t="s">
        <v>102</v>
      </c>
      <c r="I3" s="155"/>
      <c r="J3" s="155"/>
      <c r="K3" s="156"/>
      <c r="M3" s="242" t="str">
        <f>_xlfn.CONCAT("Excel Functions for ",C1)</f>
        <v>Excel Functions for Lognormal Distribution</v>
      </c>
      <c r="N3" s="243"/>
      <c r="O3" s="243"/>
      <c r="P3" s="243"/>
      <c r="Q3" s="243"/>
      <c r="R3" s="244"/>
      <c r="V3" s="295" t="s">
        <v>131</v>
      </c>
      <c r="W3" s="295" t="s">
        <v>130</v>
      </c>
      <c r="X3" s="295" t="s">
        <v>132</v>
      </c>
    </row>
    <row r="4" spans="2:26" ht="18.5" x14ac:dyDescent="0.45">
      <c r="H4" s="171" t="s">
        <v>103</v>
      </c>
      <c r="I4" s="224">
        <v>2</v>
      </c>
      <c r="J4" s="172"/>
      <c r="K4" s="167"/>
      <c r="M4" s="245" t="s">
        <v>179</v>
      </c>
      <c r="N4" s="246" t="s">
        <v>164</v>
      </c>
      <c r="O4" s="246"/>
      <c r="P4" s="246"/>
      <c r="Q4" s="246"/>
      <c r="R4" s="247"/>
      <c r="V4" s="295">
        <v>0</v>
      </c>
      <c r="W4" s="295">
        <v>0</v>
      </c>
      <c r="X4" s="295">
        <v>0</v>
      </c>
    </row>
    <row r="5" spans="2:26" ht="18.5" x14ac:dyDescent="0.45">
      <c r="H5" s="157" t="s">
        <v>104</v>
      </c>
      <c r="I5" s="224">
        <v>1</v>
      </c>
      <c r="J5" s="158" t="str">
        <f>IF(I5&gt;0,"","sd must be &gt;0")</f>
        <v/>
      </c>
      <c r="K5" s="160"/>
      <c r="M5" s="248" t="s">
        <v>180</v>
      </c>
      <c r="N5" s="249" t="s">
        <v>158</v>
      </c>
      <c r="O5" s="249"/>
      <c r="P5" s="249"/>
      <c r="Q5" s="249"/>
      <c r="R5" s="250"/>
      <c r="V5" s="295">
        <f>_xlfn.LOGNORM.INV(W5,$I$4,$I$5)</f>
        <v>0.72155413381451405</v>
      </c>
      <c r="W5" s="309">
        <v>0.01</v>
      </c>
      <c r="X5" s="295">
        <f t="shared" ref="X5:X68" si="0">_xlfn.LOGNORM.DIST(V5,$I$4,$I$5,FALSE)</f>
        <v>3.6937134657604773E-2</v>
      </c>
    </row>
    <row r="6" spans="2:26" x14ac:dyDescent="0.35">
      <c r="V6" s="295">
        <f t="shared" ref="V6:V69" si="1">_xlfn.LOGNORM.INV(W6,$I$4,$I$5)</f>
        <v>0.94767002649915177</v>
      </c>
      <c r="W6" s="309">
        <v>0.02</v>
      </c>
      <c r="X6" s="295">
        <f t="shared" si="0"/>
        <v>5.1091766677064367E-2</v>
      </c>
    </row>
    <row r="7" spans="2:26" x14ac:dyDescent="0.35">
      <c r="V7" s="295">
        <f t="shared" si="1"/>
        <v>1.1266024158501393</v>
      </c>
      <c r="W7" s="309">
        <v>0.03</v>
      </c>
      <c r="X7" s="295">
        <f t="shared" si="0"/>
        <v>6.0395708778147206E-2</v>
      </c>
    </row>
    <row r="8" spans="2:26" x14ac:dyDescent="0.35">
      <c r="V8" s="295">
        <f t="shared" si="1"/>
        <v>1.2831447858845784</v>
      </c>
      <c r="W8" s="309">
        <v>0.04</v>
      </c>
      <c r="X8" s="295">
        <f t="shared" si="0"/>
        <v>6.715826224284939E-2</v>
      </c>
    </row>
    <row r="9" spans="2:26" x14ac:dyDescent="0.35">
      <c r="V9" s="295">
        <f t="shared" si="1"/>
        <v>1.4263894239703532</v>
      </c>
      <c r="W9" s="309">
        <v>0.05</v>
      </c>
      <c r="X9" s="295">
        <f t="shared" si="0"/>
        <v>7.2305387744879282E-2</v>
      </c>
    </row>
    <row r="10" spans="2:26" x14ac:dyDescent="0.35">
      <c r="V10" s="295">
        <f t="shared" si="1"/>
        <v>1.5608435392424802</v>
      </c>
      <c r="W10" s="309">
        <v>0.06</v>
      </c>
      <c r="X10" s="295">
        <f t="shared" si="0"/>
        <v>7.6319606800867176E-2</v>
      </c>
    </row>
    <row r="11" spans="2:26" x14ac:dyDescent="0.35">
      <c r="V11" s="295">
        <f t="shared" si="1"/>
        <v>1.6891221765365418</v>
      </c>
      <c r="W11" s="309">
        <v>7.0000000000000007E-2</v>
      </c>
      <c r="X11" s="295">
        <f t="shared" si="0"/>
        <v>7.9489758902787644E-2</v>
      </c>
    </row>
    <row r="12" spans="2:26" x14ac:dyDescent="0.35">
      <c r="V12" s="295">
        <f t="shared" si="1"/>
        <v>1.8129012085464011</v>
      </c>
      <c r="W12" s="309">
        <v>0.08</v>
      </c>
      <c r="X12" s="295">
        <f t="shared" si="0"/>
        <v>8.2004593278887136E-2</v>
      </c>
    </row>
    <row r="13" spans="2:26" x14ac:dyDescent="0.35">
      <c r="V13" s="295">
        <f t="shared" si="1"/>
        <v>1.9333320523564297</v>
      </c>
      <c r="W13" s="309">
        <v>0.09</v>
      </c>
      <c r="X13" s="295">
        <f t="shared" si="0"/>
        <v>8.3995207973782182E-2</v>
      </c>
    </row>
    <row r="14" spans="2:26" x14ac:dyDescent="0.35">
      <c r="V14" s="295">
        <f t="shared" si="1"/>
        <v>2.0512480944578102</v>
      </c>
      <c r="W14" s="309">
        <v>0.1</v>
      </c>
      <c r="X14" s="295">
        <f t="shared" si="0"/>
        <v>8.5556853121111553E-2</v>
      </c>
    </row>
    <row r="15" spans="2:26" x14ac:dyDescent="0.35">
      <c r="V15" s="295">
        <f t="shared" si="1"/>
        <v>2.1672777349021786</v>
      </c>
      <c r="W15" s="309">
        <v>0.11</v>
      </c>
      <c r="X15" s="295">
        <f t="shared" si="0"/>
        <v>8.6761176927782527E-2</v>
      </c>
    </row>
    <row r="16" spans="2:26" x14ac:dyDescent="0.35">
      <c r="V16" s="295">
        <f t="shared" si="1"/>
        <v>2.2819109044586794</v>
      </c>
      <c r="W16" s="309">
        <v>0.12</v>
      </c>
      <c r="X16" s="295">
        <f t="shared" si="0"/>
        <v>8.7663582043819382E-2</v>
      </c>
    </row>
    <row r="17" spans="2:24" x14ac:dyDescent="0.35">
      <c r="V17" s="295">
        <f t="shared" si="1"/>
        <v>2.3955404690089237</v>
      </c>
      <c r="W17" s="309">
        <v>0.13</v>
      </c>
      <c r="X17" s="295">
        <f t="shared" si="0"/>
        <v>8.830788372450471E-2</v>
      </c>
    </row>
    <row r="18" spans="2:24" x14ac:dyDescent="0.35">
      <c r="V18" s="295">
        <f t="shared" si="1"/>
        <v>2.5084891990314997</v>
      </c>
      <c r="W18" s="309">
        <v>0.14000000000000001</v>
      </c>
      <c r="X18" s="295">
        <f t="shared" si="0"/>
        <v>8.8729387470152993E-2</v>
      </c>
    </row>
    <row r="19" spans="2:24" x14ac:dyDescent="0.35">
      <c r="V19" s="295">
        <f t="shared" si="1"/>
        <v>2.6210280085879618</v>
      </c>
      <c r="W19" s="309">
        <v>0.15</v>
      </c>
      <c r="X19" s="295">
        <f t="shared" si="0"/>
        <v>8.8956994923260216E-2</v>
      </c>
    </row>
    <row r="20" spans="2:24" x14ac:dyDescent="0.35">
      <c r="V20" s="295">
        <f t="shared" si="1"/>
        <v>2.7333886871414386</v>
      </c>
      <c r="W20" s="309">
        <v>0.16</v>
      </c>
      <c r="X20" s="295">
        <f t="shared" si="0"/>
        <v>8.9014687859780964E-2</v>
      </c>
    </row>
    <row r="21" spans="2:24" x14ac:dyDescent="0.35">
      <c r="V21" s="295">
        <f t="shared" si="1"/>
        <v>2.8457730325425326</v>
      </c>
      <c r="W21" s="309">
        <v>0.17</v>
      </c>
      <c r="X21" s="295">
        <f t="shared" si="0"/>
        <v>8.892260047424945E-2</v>
      </c>
    </row>
    <row r="22" spans="2:24" x14ac:dyDescent="0.35">
      <c r="V22" s="295">
        <f t="shared" si="1"/>
        <v>2.958359560446711</v>
      </c>
      <c r="W22" s="309">
        <v>0.18</v>
      </c>
      <c r="X22" s="295">
        <f t="shared" si="0"/>
        <v>8.8697811113599562E-2</v>
      </c>
    </row>
    <row r="23" spans="2:24" x14ac:dyDescent="0.35">
      <c r="V23" s="295">
        <f t="shared" si="1"/>
        <v>3.0713085388762411</v>
      </c>
      <c r="W23" s="309">
        <v>0.19</v>
      </c>
      <c r="X23" s="295">
        <f t="shared" si="0"/>
        <v>8.835493798685784E-2</v>
      </c>
    </row>
    <row r="24" spans="2:24" x14ac:dyDescent="0.35">
      <c r="V24" s="295">
        <f t="shared" si="1"/>
        <v>3.1847658391365865</v>
      </c>
      <c r="W24" s="309">
        <v>0.2</v>
      </c>
      <c r="X24" s="295">
        <f t="shared" si="0"/>
        <v>8.790659487973787E-2</v>
      </c>
    </row>
    <row r="25" spans="2:24" x14ac:dyDescent="0.35">
      <c r="V25" s="295">
        <f t="shared" si="1"/>
        <v>3.2988659337899988</v>
      </c>
      <c r="W25" s="309">
        <v>0.21</v>
      </c>
      <c r="X25" s="295">
        <f t="shared" si="0"/>
        <v>8.7363744939454466E-2</v>
      </c>
    </row>
    <row r="26" spans="2:24" x14ac:dyDescent="0.35">
      <c r="V26" s="295">
        <f t="shared" si="1"/>
        <v>3.4137342694951456</v>
      </c>
      <c r="W26" s="309">
        <v>0.22</v>
      </c>
      <c r="X26" s="295">
        <f t="shared" si="0"/>
        <v>8.6735978960333165E-2</v>
      </c>
    </row>
    <row r="27" spans="2:24" x14ac:dyDescent="0.35">
      <c r="V27" s="295">
        <f t="shared" si="1"/>
        <v>3.5294891749038491</v>
      </c>
      <c r="W27" s="309">
        <v>0.23</v>
      </c>
      <c r="X27" s="295">
        <f t="shared" si="0"/>
        <v>8.603173688184533E-2</v>
      </c>
    </row>
    <row r="28" spans="2:24" x14ac:dyDescent="0.35">
      <c r="V28" s="295">
        <f t="shared" si="1"/>
        <v>3.6462434183792718</v>
      </c>
      <c r="W28" s="309">
        <v>0.24</v>
      </c>
      <c r="X28" s="295">
        <f t="shared" si="0"/>
        <v>8.5258485978576423E-2</v>
      </c>
    </row>
    <row r="29" spans="2:24" x14ac:dyDescent="0.35">
      <c r="B29" s="197"/>
      <c r="C29" s="198" t="s">
        <v>27</v>
      </c>
      <c r="D29" s="199"/>
      <c r="E29" s="200"/>
      <c r="F29" s="200"/>
      <c r="G29" s="201"/>
      <c r="V29" s="295">
        <f t="shared" si="1"/>
        <v>3.7641054991745366</v>
      </c>
      <c r="W29" s="309">
        <v>0.25</v>
      </c>
      <c r="X29" s="295">
        <f t="shared" si="0"/>
        <v>8.4422865606130035E-2</v>
      </c>
    </row>
    <row r="30" spans="2:24" x14ac:dyDescent="0.35">
      <c r="B30" s="180" t="s">
        <v>6</v>
      </c>
      <c r="C30" s="181" t="str">
        <f>_xlfn.CONCAT(B30," of Lognormal Distribution (with mean=",$I$4," and sd=",$I$5,")")</f>
        <v>PDF of Lognormal Distribution (with mean=2 and sd=1)</v>
      </c>
      <c r="D30" s="182"/>
      <c r="E30" s="183"/>
      <c r="F30" s="183"/>
      <c r="G30" s="184"/>
      <c r="V30" s="295">
        <f t="shared" si="1"/>
        <v>3.8831807340048732</v>
      </c>
      <c r="W30" s="309">
        <v>0.26</v>
      </c>
      <c r="X30" s="295">
        <f t="shared" si="0"/>
        <v>8.3530805824686347E-2</v>
      </c>
    </row>
    <row r="31" spans="2:24" x14ac:dyDescent="0.35">
      <c r="B31" s="185" t="s">
        <v>7</v>
      </c>
      <c r="C31" s="186" t="str">
        <f>_xlfn.CONCAT(B31," of Lognormal Distribution (with mean=",$I$4," and sd=",$I$5,")")</f>
        <v>CDF of Lognormal Distribution (with mean=2 and sd=1)</v>
      </c>
      <c r="D31" s="187"/>
      <c r="E31" s="188"/>
      <c r="F31" s="188"/>
      <c r="G31" s="189"/>
      <c r="V31" s="295">
        <f t="shared" si="1"/>
        <v>4.003572185568637</v>
      </c>
      <c r="W31" s="309">
        <v>0.27</v>
      </c>
      <c r="X31" s="295">
        <f t="shared" si="0"/>
        <v>8.2587625405804374E-2</v>
      </c>
    </row>
    <row r="32" spans="2:24" x14ac:dyDescent="0.35">
      <c r="V32" s="295">
        <f t="shared" si="1"/>
        <v>4.1253814685238117</v>
      </c>
      <c r="W32" s="309">
        <v>0.28000000000000003</v>
      </c>
      <c r="X32" s="295">
        <f t="shared" si="0"/>
        <v>8.159811341181869E-2</v>
      </c>
    </row>
    <row r="33" spans="22:24" x14ac:dyDescent="0.35">
      <c r="V33" s="295">
        <f t="shared" si="1"/>
        <v>4.248709460388973</v>
      </c>
      <c r="W33" s="309">
        <v>0.28999999999999998</v>
      </c>
      <c r="X33" s="295">
        <f t="shared" si="0"/>
        <v>8.0566597570543977E-2</v>
      </c>
    </row>
    <row r="34" spans="22:24" x14ac:dyDescent="0.35">
      <c r="V34" s="295">
        <f t="shared" si="1"/>
        <v>4.37365693892768</v>
      </c>
      <c r="W34" s="309">
        <v>0.3</v>
      </c>
      <c r="X34" s="295">
        <f t="shared" si="0"/>
        <v>7.9497001949430407E-2</v>
      </c>
    </row>
    <row r="35" spans="22:24" x14ac:dyDescent="0.35">
      <c r="V35" s="295">
        <f t="shared" si="1"/>
        <v>4.5003251631905599</v>
      </c>
      <c r="W35" s="309">
        <v>0.31</v>
      </c>
      <c r="X35" s="295">
        <f t="shared" si="0"/>
        <v>7.8392895893126688E-2</v>
      </c>
    </row>
    <row r="36" spans="22:24" x14ac:dyDescent="0.35">
      <c r="V36" s="295">
        <f t="shared" si="1"/>
        <v>4.6288164121141806</v>
      </c>
      <c r="W36" s="309">
        <v>0.32</v>
      </c>
      <c r="X36" s="295">
        <f t="shared" si="0"/>
        <v>7.7257535778078215E-2</v>
      </c>
    </row>
    <row r="37" spans="22:24" x14ac:dyDescent="0.35">
      <c r="V37" s="295">
        <f t="shared" si="1"/>
        <v>4.7592344921186287</v>
      </c>
      <c r="W37" s="309">
        <v>0.33</v>
      </c>
      <c r="X37" s="295">
        <f t="shared" si="0"/>
        <v>7.6093900823091531E-2</v>
      </c>
    </row>
    <row r="38" spans="22:24" x14ac:dyDescent="0.35">
      <c r="V38" s="295">
        <f t="shared" si="1"/>
        <v>4.891685223300728</v>
      </c>
      <c r="W38" s="309">
        <v>0.34</v>
      </c>
      <c r="X38" s="295">
        <f t="shared" si="0"/>
        <v>7.4904723951256455E-2</v>
      </c>
    </row>
    <row r="39" spans="22:24" x14ac:dyDescent="0.35">
      <c r="V39" s="295">
        <f t="shared" si="1"/>
        <v>5.0262769124395081</v>
      </c>
      <c r="W39" s="309">
        <v>0.35</v>
      </c>
      <c r="X39" s="295">
        <f t="shared" si="0"/>
        <v>7.3692518508573793E-2</v>
      </c>
    </row>
    <row r="40" spans="22:24" x14ac:dyDescent="0.35">
      <c r="V40" s="295">
        <f t="shared" si="1"/>
        <v>5.1631208200088716</v>
      </c>
      <c r="W40" s="309">
        <v>0.36</v>
      </c>
      <c r="X40" s="295">
        <f t="shared" si="0"/>
        <v>7.2459601495165282E-2</v>
      </c>
    </row>
    <row r="41" spans="22:24" x14ac:dyDescent="0.35">
      <c r="V41" s="295">
        <f t="shared" si="1"/>
        <v>5.3023316276528796</v>
      </c>
      <c r="W41" s="309">
        <v>0.37</v>
      </c>
      <c r="X41" s="295">
        <f t="shared" si="0"/>
        <v>7.1208113846515222E-2</v>
      </c>
    </row>
    <row r="42" spans="22:24" x14ac:dyDescent="0.35">
      <c r="V42" s="295">
        <f t="shared" si="1"/>
        <v>5.4440279120659234</v>
      </c>
      <c r="W42" s="309">
        <v>0.38</v>
      </c>
      <c r="X42" s="295">
        <f t="shared" si="0"/>
        <v>6.9940038207723057E-2</v>
      </c>
    </row>
    <row r="43" spans="22:24" x14ac:dyDescent="0.35">
      <c r="V43" s="295">
        <f t="shared" si="1"/>
        <v>5.5883326308936461</v>
      </c>
      <c r="W43" s="309">
        <v>0.39</v>
      </c>
      <c r="X43" s="295">
        <f t="shared" si="0"/>
        <v>6.8657214567886288E-2</v>
      </c>
    </row>
    <row r="44" spans="22:24" x14ac:dyDescent="0.35">
      <c r="V44" s="295">
        <f t="shared" si="1"/>
        <v>5.7353736261022821</v>
      </c>
      <c r="W44" s="309">
        <v>0.4</v>
      </c>
      <c r="X44" s="295">
        <f t="shared" si="0"/>
        <v>6.7361354060453058E-2</v>
      </c>
    </row>
    <row r="45" spans="22:24" x14ac:dyDescent="0.35">
      <c r="V45" s="295">
        <f t="shared" si="1"/>
        <v>5.8852841502350106</v>
      </c>
      <c r="W45" s="309">
        <v>0.41</v>
      </c>
      <c r="X45" s="295">
        <f t="shared" si="0"/>
        <v>6.6054051185593488E-2</v>
      </c>
    </row>
    <row r="46" spans="22:24" x14ac:dyDescent="0.35">
      <c r="V46" s="295">
        <f t="shared" si="1"/>
        <v>6.03820342107137</v>
      </c>
      <c r="W46" s="309">
        <v>0.42</v>
      </c>
      <c r="X46" s="295">
        <f t="shared" si="0"/>
        <v>6.4736794669961031E-2</v>
      </c>
    </row>
    <row r="47" spans="22:24" x14ac:dyDescent="0.35">
      <c r="V47" s="295">
        <f t="shared" si="1"/>
        <v>6.1942772104234276</v>
      </c>
      <c r="W47" s="309">
        <v>0.43</v>
      </c>
      <c r="X47" s="295">
        <f t="shared" si="0"/>
        <v>6.3410977145820044E-2</v>
      </c>
    </row>
    <row r="48" spans="22:24" x14ac:dyDescent="0.35">
      <c r="V48" s="295">
        <f t="shared" si="1"/>
        <v>6.3536584731384247</v>
      </c>
      <c r="W48" s="309">
        <v>0.44</v>
      </c>
      <c r="X48" s="295">
        <f t="shared" si="0"/>
        <v>6.2077903803957939E-2</v>
      </c>
    </row>
    <row r="49" spans="22:24" x14ac:dyDescent="0.35">
      <c r="V49" s="295">
        <f t="shared" si="1"/>
        <v>6.5165080228348931</v>
      </c>
      <c r="W49" s="309">
        <v>0.45</v>
      </c>
      <c r="X49" s="295">
        <f t="shared" si="0"/>
        <v>6.0738800151960606E-2</v>
      </c>
    </row>
    <row r="50" spans="22:24" x14ac:dyDescent="0.35">
      <c r="V50" s="295">
        <f t="shared" si="1"/>
        <v>6.6829952614846677</v>
      </c>
      <c r="W50" s="309">
        <v>0.46</v>
      </c>
      <c r="X50" s="295">
        <f t="shared" si="0"/>
        <v>5.9394818990422503E-2</v>
      </c>
    </row>
    <row r="51" spans="22:24" x14ac:dyDescent="0.35">
      <c r="V51" s="295">
        <f t="shared" si="1"/>
        <v>6.8532989706780949</v>
      </c>
      <c r="W51" s="309">
        <v>0.47</v>
      </c>
      <c r="X51" s="295">
        <f t="shared" si="0"/>
        <v>5.8047046703771761E-2</v>
      </c>
    </row>
    <row r="52" spans="22:24" x14ac:dyDescent="0.35">
      <c r="V52" s="295">
        <f t="shared" si="1"/>
        <v>7.0276081732898135</v>
      </c>
      <c r="W52" s="309">
        <v>0.48</v>
      </c>
      <c r="X52" s="295">
        <f t="shared" si="0"/>
        <v>5.669650894906994E-2</v>
      </c>
    </row>
    <row r="53" spans="22:24" x14ac:dyDescent="0.35">
      <c r="V53" s="295">
        <f t="shared" si="1"/>
        <v>7.206123075318307</v>
      </c>
      <c r="W53" s="309">
        <v>0.49</v>
      </c>
      <c r="X53" s="295">
        <f t="shared" si="0"/>
        <v>5.5344175814924568E-2</v>
      </c>
    </row>
    <row r="54" spans="22:24" x14ac:dyDescent="0.35">
      <c r="V54" s="295">
        <f t="shared" si="1"/>
        <v>7.3890560989306504</v>
      </c>
      <c r="W54" s="309">
        <v>0.5</v>
      </c>
      <c r="X54" s="295">
        <f t="shared" si="0"/>
        <v>5.3990966513188056E-2</v>
      </c>
    </row>
    <row r="55" spans="22:24" x14ac:dyDescent="0.35">
      <c r="V55" s="295">
        <f t="shared" si="1"/>
        <v>7.5766330192372608</v>
      </c>
      <c r="W55" s="309">
        <v>0.51</v>
      </c>
      <c r="X55" s="295">
        <f t="shared" si="0"/>
        <v>5.2637753658095233E-2</v>
      </c>
    </row>
    <row r="56" spans="22:24" x14ac:dyDescent="0.35">
      <c r="V56" s="295">
        <f t="shared" si="1"/>
        <v>7.7690942190912402</v>
      </c>
      <c r="W56" s="309">
        <v>0.52</v>
      </c>
      <c r="X56" s="295">
        <f t="shared" si="0"/>
        <v>5.1285367180691634E-2</v>
      </c>
    </row>
    <row r="57" spans="22:24" x14ac:dyDescent="0.35">
      <c r="V57" s="295">
        <f t="shared" si="1"/>
        <v>7.9666960783037384</v>
      </c>
      <c r="W57" s="309">
        <v>0.53</v>
      </c>
      <c r="X57" s="295">
        <f t="shared" si="0"/>
        <v>4.9934597920618135E-2</v>
      </c>
    </row>
    <row r="58" spans="22:24" x14ac:dyDescent="0.35">
      <c r="V58" s="295">
        <f t="shared" si="1"/>
        <v>8.1697125161532629</v>
      </c>
      <c r="W58" s="309">
        <v>0.54</v>
      </c>
      <c r="X58" s="295">
        <f t="shared" si="0"/>
        <v>4.8586200932396024E-2</v>
      </c>
    </row>
    <row r="59" spans="22:24" x14ac:dyDescent="0.35">
      <c r="V59" s="295">
        <f t="shared" si="1"/>
        <v>8.3784367090201588</v>
      </c>
      <c r="W59" s="309">
        <v>0.55000000000000004</v>
      </c>
      <c r="X59" s="295">
        <f t="shared" si="0"/>
        <v>4.7240898539162579E-2</v>
      </c>
    </row>
    <row r="60" spans="22:24" x14ac:dyDescent="0.35">
      <c r="V60" s="295">
        <f t="shared" si="1"/>
        <v>8.5931830084935594</v>
      </c>
      <c r="W60" s="309">
        <v>0.56000000000000005</v>
      </c>
      <c r="X60" s="295">
        <f t="shared" si="0"/>
        <v>4.5899383163240007E-2</v>
      </c>
    </row>
    <row r="61" spans="22:24" x14ac:dyDescent="0.35">
      <c r="V61" s="295">
        <f t="shared" si="1"/>
        <v>8.8142890894952384</v>
      </c>
      <c r="W61" s="309">
        <v>0.56999999999999995</v>
      </c>
      <c r="X61" s="295">
        <f t="shared" si="0"/>
        <v>4.4562319959887714E-2</v>
      </c>
    </row>
    <row r="62" spans="22:24" x14ac:dyDescent="0.35">
      <c r="V62" s="295">
        <f t="shared" si="1"/>
        <v>9.0421183629909532</v>
      </c>
      <c r="W62" s="309">
        <v>0.57999999999999996</v>
      </c>
      <c r="X62" s="295">
        <f t="shared" si="0"/>
        <v>4.3230349278026201E-2</v>
      </c>
    </row>
    <row r="63" spans="22:24" x14ac:dyDescent="0.35">
      <c r="V63" s="295">
        <f t="shared" si="1"/>
        <v>9.2770626938996692</v>
      </c>
      <c r="W63" s="309">
        <v>0.59</v>
      </c>
      <c r="X63" s="295">
        <f t="shared" si="0"/>
        <v>4.1904088969563012E-2</v>
      </c>
    </row>
    <row r="64" spans="22:24" x14ac:dyDescent="0.35">
      <c r="V64" s="295">
        <f t="shared" si="1"/>
        <v>9.5195454720966008</v>
      </c>
      <c r="W64" s="309">
        <v>0.6</v>
      </c>
      <c r="X64" s="295">
        <f t="shared" si="0"/>
        <v>4.0584136567160242E-2</v>
      </c>
    </row>
    <row r="65" spans="22:24" x14ac:dyDescent="0.35">
      <c r="V65" s="295">
        <f t="shared" si="1"/>
        <v>9.7700250932295187</v>
      </c>
      <c r="W65" s="309">
        <v>0.61</v>
      </c>
      <c r="X65" s="295">
        <f t="shared" si="0"/>
        <v>3.9271071348820734E-2</v>
      </c>
    </row>
    <row r="66" spans="22:24" x14ac:dyDescent="0.35">
      <c r="V66" s="295">
        <f t="shared" si="1"/>
        <v>10.028998916801127</v>
      </c>
      <c r="W66" s="309">
        <v>0.62</v>
      </c>
      <c r="X66" s="295">
        <f t="shared" si="0"/>
        <v>3.7965456306505246E-2</v>
      </c>
    </row>
    <row r="67" spans="22:24" x14ac:dyDescent="0.35">
      <c r="V67" s="295">
        <f t="shared" si="1"/>
        <v>10.297007782086345</v>
      </c>
      <c r="W67" s="309">
        <v>0.63</v>
      </c>
      <c r="X67" s="295">
        <f t="shared" si="0"/>
        <v>3.6667840035115785E-2</v>
      </c>
    </row>
    <row r="68" spans="22:24" x14ac:dyDescent="0.35">
      <c r="V68" s="295">
        <f t="shared" si="1"/>
        <v>10.574641178559602</v>
      </c>
      <c r="W68" s="309">
        <v>0.64</v>
      </c>
      <c r="X68" s="295">
        <f t="shared" si="0"/>
        <v>3.5378758557573421E-2</v>
      </c>
    </row>
    <row r="69" spans="22:24" x14ac:dyDescent="0.35">
      <c r="V69" s="295">
        <f t="shared" si="1"/>
        <v>10.862543187387775</v>
      </c>
      <c r="W69" s="309">
        <v>0.65</v>
      </c>
      <c r="X69" s="295">
        <f t="shared" ref="X69:X103" si="2">_xlfn.LOGNORM.DIST(V69,$I$4,$I$5,FALSE)</f>
        <v>3.4098737101384002E-2</v>
      </c>
    </row>
    <row r="70" spans="22:24" x14ac:dyDescent="0.35">
      <c r="V70" s="295">
        <f t="shared" ref="V70:V103" si="3">_xlfn.LOGNORM.INV(W70,$I$4,$I$5)</f>
        <v>11.161419335217042</v>
      </c>
      <c r="W70" s="309">
        <v>0.66</v>
      </c>
      <c r="X70" s="295">
        <f t="shared" si="2"/>
        <v>3.2828291842029983E-2</v>
      </c>
    </row>
    <row r="71" spans="22:24" x14ac:dyDescent="0.35">
      <c r="V71" s="295">
        <f t="shared" si="3"/>
        <v>11.472044532279234</v>
      </c>
      <c r="W71" s="309">
        <v>0.67</v>
      </c>
      <c r="X71" s="295">
        <f t="shared" si="2"/>
        <v>3.1567931628762647E-2</v>
      </c>
    </row>
    <row r="72" spans="22:24" x14ac:dyDescent="0.35">
      <c r="V72" s="295">
        <f t="shared" si="3"/>
        <v>11.795272305519436</v>
      </c>
      <c r="W72" s="309">
        <v>0.68</v>
      </c>
      <c r="X72" s="295">
        <f t="shared" si="2"/>
        <v>3.0318159708930825E-2</v>
      </c>
    </row>
    <row r="73" spans="22:24" x14ac:dyDescent="0.35">
      <c r="V73" s="295">
        <f t="shared" si="3"/>
        <v>12.132045586331857</v>
      </c>
      <c r="W73" s="309">
        <v>0.69</v>
      </c>
      <c r="X73" s="295">
        <f t="shared" si="2"/>
        <v>2.9079475467902804E-2</v>
      </c>
    </row>
    <row r="74" spans="22:24" x14ac:dyDescent="0.35">
      <c r="V74" s="295">
        <f t="shared" si="3"/>
        <v>12.48340937470291</v>
      </c>
      <c r="W74" s="309">
        <v>0.7</v>
      </c>
      <c r="X74" s="295">
        <f t="shared" si="2"/>
        <v>2.7852376202983274E-2</v>
      </c>
    </row>
    <row r="75" spans="22:24" x14ac:dyDescent="0.35">
      <c r="V75" s="295">
        <f t="shared" si="3"/>
        <v>12.850525681307873</v>
      </c>
      <c r="W75" s="309">
        <v>0.71</v>
      </c>
      <c r="X75" s="295">
        <f t="shared" si="2"/>
        <v>2.663735895156652E-2</v>
      </c>
    </row>
    <row r="76" spans="22:24" x14ac:dyDescent="0.35">
      <c r="V76" s="295">
        <f t="shared" si="3"/>
        <v>13.23469125212344</v>
      </c>
      <c r="W76" s="309">
        <v>0.72</v>
      </c>
      <c r="X76" s="295">
        <f t="shared" si="2"/>
        <v>2.5434922396214688E-2</v>
      </c>
    </row>
    <row r="77" spans="22:24" x14ac:dyDescent="0.35">
      <c r="V77" s="295">
        <f t="shared" si="3"/>
        <v>13.637358714287684</v>
      </c>
      <c r="W77" s="309">
        <v>0.73</v>
      </c>
      <c r="X77" s="295">
        <f t="shared" si="2"/>
        <v>2.4245568872543265E-2</v>
      </c>
    </row>
    <row r="78" spans="22:24" x14ac:dyDescent="0.35">
      <c r="V78" s="295">
        <f t="shared" si="3"/>
        <v>14.060161958218997</v>
      </c>
      <c r="W78" s="309">
        <v>0.74</v>
      </c>
      <c r="X78" s="295">
        <f t="shared" si="2"/>
        <v>2.3069806509925257E-2</v>
      </c>
    </row>
    <row r="79" spans="22:24" x14ac:dyDescent="0.35">
      <c r="V79" s="295">
        <f t="shared" si="3"/>
        <v>14.50494680479002</v>
      </c>
      <c r="W79" s="309">
        <v>0.75</v>
      </c>
      <c r="X79" s="295">
        <f t="shared" si="2"/>
        <v>2.1908151540353558E-2</v>
      </c>
    </row>
    <row r="80" spans="22:24" x14ac:dyDescent="0.35">
      <c r="V80" s="295">
        <f t="shared" si="3"/>
        <v>14.973808319525938</v>
      </c>
      <c r="W80" s="309">
        <v>0.76</v>
      </c>
      <c r="X80" s="295">
        <f t="shared" si="2"/>
        <v>2.0761130817668151E-2</v>
      </c>
    </row>
    <row r="81" spans="22:24" x14ac:dyDescent="0.35">
      <c r="V81" s="295">
        <f t="shared" si="3"/>
        <v>15.46913655986255</v>
      </c>
      <c r="W81" s="309">
        <v>0.77</v>
      </c>
      <c r="X81" s="295">
        <f t="shared" si="2"/>
        <v>1.9629284598244399E-2</v>
      </c>
    </row>
    <row r="82" spans="22:24" x14ac:dyDescent="0.35">
      <c r="V82" s="295">
        <f t="shared" si="3"/>
        <v>15.993673122430446</v>
      </c>
      <c r="W82" s="309">
        <v>0.78</v>
      </c>
      <c r="X82" s="295">
        <f t="shared" si="2"/>
        <v>1.8513169645804541E-2</v>
      </c>
    </row>
    <row r="83" spans="22:24" x14ac:dyDescent="0.35">
      <c r="V83" s="295">
        <f t="shared" si="3"/>
        <v>16.550581663201317</v>
      </c>
      <c r="W83" s="309">
        <v>0.79</v>
      </c>
      <c r="X83" s="295">
        <f t="shared" si="2"/>
        <v>1.7413362738173326E-2</v>
      </c>
    </row>
    <row r="84" spans="22:24" x14ac:dyDescent="0.35">
      <c r="V84" s="295">
        <f t="shared" si="3"/>
        <v>17.143536696546018</v>
      </c>
      <c r="W84" s="309">
        <v>0.8</v>
      </c>
      <c r="X84" s="295">
        <f t="shared" si="2"/>
        <v>1.6330464673850725E-2</v>
      </c>
    </row>
    <row r="85" spans="22:24" x14ac:dyDescent="0.35">
      <c r="V85" s="295">
        <f t="shared" si="3"/>
        <v>17.776836596534555</v>
      </c>
      <c r="W85" s="309">
        <v>0.81</v>
      </c>
      <c r="X85" s="295">
        <f t="shared" si="2"/>
        <v>1.526510490307469E-2</v>
      </c>
    </row>
    <row r="86" spans="22:24" x14ac:dyDescent="0.35">
      <c r="V86" s="295">
        <f t="shared" si="3"/>
        <v>18.455549069532243</v>
      </c>
      <c r="W86" s="309">
        <v>0.82</v>
      </c>
      <c r="X86" s="295">
        <f t="shared" si="2"/>
        <v>1.4217946944304314E-2</v>
      </c>
    </row>
    <row r="87" spans="22:24" x14ac:dyDescent="0.35">
      <c r="V87" s="295">
        <f t="shared" si="3"/>
        <v>19.18570083024645</v>
      </c>
      <c r="W87" s="309">
        <v>0.83</v>
      </c>
      <c r="X87" s="295">
        <f t="shared" si="2"/>
        <v>1.3189694796774454E-2</v>
      </c>
    </row>
    <row r="88" spans="22:24" x14ac:dyDescent="0.35">
      <c r="V88" s="295">
        <f t="shared" si="3"/>
        <v>19.974528426925861</v>
      </c>
      <c r="W88" s="309">
        <v>0.84</v>
      </c>
      <c r="X88" s="295">
        <f t="shared" si="2"/>
        <v>1.2181100629007343E-2</v>
      </c>
    </row>
    <row r="89" spans="22:24" x14ac:dyDescent="0.35">
      <c r="V89" s="295">
        <f t="shared" si="3"/>
        <v>20.830815181772188</v>
      </c>
      <c r="W89" s="309">
        <v>0.85</v>
      </c>
      <c r="X89" s="295">
        <f t="shared" si="2"/>
        <v>1.1192974121229103E-2</v>
      </c>
    </row>
    <row r="90" spans="22:24" x14ac:dyDescent="0.35">
      <c r="V90" s="295">
        <f t="shared" si="3"/>
        <v>21.765351851713767</v>
      </c>
      <c r="W90" s="309">
        <v>0.86</v>
      </c>
      <c r="X90" s="295">
        <f t="shared" si="2"/>
        <v>1.0226193981239699E-2</v>
      </c>
    </row>
    <row r="91" spans="22:24" x14ac:dyDescent="0.35">
      <c r="V91" s="295">
        <f t="shared" si="3"/>
        <v>22.791579077656923</v>
      </c>
      <c r="W91" s="309">
        <v>0.87</v>
      </c>
      <c r="X91" s="295">
        <f t="shared" si="2"/>
        <v>9.2817223621845368E-3</v>
      </c>
    </row>
    <row r="92" spans="22:24" x14ac:dyDescent="0.35">
      <c r="V92" s="295">
        <f t="shared" si="3"/>
        <v>23.92650384660665</v>
      </c>
      <c r="W92" s="309">
        <v>0.88</v>
      </c>
      <c r="X92" s="295">
        <f t="shared" si="2"/>
        <v>8.3606232265342022E-3</v>
      </c>
    </row>
    <row r="93" spans="22:24" x14ac:dyDescent="0.35">
      <c r="V93" s="295">
        <f t="shared" si="3"/>
        <v>25.19204122013857</v>
      </c>
      <c r="W93" s="309">
        <v>0.89</v>
      </c>
      <c r="X93" s="295">
        <f t="shared" si="2"/>
        <v>7.4640861916014829E-3</v>
      </c>
    </row>
    <row r="94" spans="22:24" x14ac:dyDescent="0.35">
      <c r="V94" s="295">
        <f t="shared" si="3"/>
        <v>26.617038758334957</v>
      </c>
      <c r="W94" s="309">
        <v>0.9</v>
      </c>
      <c r="X94" s="295">
        <f t="shared" si="2"/>
        <v>6.5934581801490016E-3</v>
      </c>
    </row>
    <row r="95" spans="22:24" x14ac:dyDescent="0.35">
      <c r="V95" s="295">
        <f t="shared" si="3"/>
        <v>28.240441142326084</v>
      </c>
      <c r="W95" s="309">
        <v>0.91</v>
      </c>
      <c r="X95" s="295">
        <f t="shared" si="2"/>
        <v>5.7502865129351807E-3</v>
      </c>
    </row>
    <row r="96" spans="22:24" x14ac:dyDescent="0.35">
      <c r="V96" s="295">
        <f t="shared" si="3"/>
        <v>30.116450789351806</v>
      </c>
      <c r="W96" s="309">
        <v>0.92</v>
      </c>
      <c r="X96" s="295">
        <f t="shared" si="2"/>
        <v>4.936379366263656E-3</v>
      </c>
    </row>
    <row r="97" spans="22:24" x14ac:dyDescent="0.35">
      <c r="V97" s="295">
        <f t="shared" si="3"/>
        <v>32.323387136562843</v>
      </c>
      <c r="W97" s="309">
        <v>0.93</v>
      </c>
      <c r="X97" s="295">
        <f t="shared" si="2"/>
        <v>4.1538937117875097E-3</v>
      </c>
    </row>
    <row r="98" spans="22:24" x14ac:dyDescent="0.35">
      <c r="V98" s="295">
        <f t="shared" si="3"/>
        <v>34.979899432868315</v>
      </c>
      <c r="W98" s="309">
        <v>0.94</v>
      </c>
      <c r="X98" s="295">
        <f t="shared" si="2"/>
        <v>3.4054690586310804E-3</v>
      </c>
    </row>
    <row r="99" spans="22:24" x14ac:dyDescent="0.35">
      <c r="V99" s="295">
        <f t="shared" si="3"/>
        <v>38.277169695475095</v>
      </c>
      <c r="W99" s="309">
        <v>0.95</v>
      </c>
      <c r="X99" s="295">
        <f t="shared" si="2"/>
        <v>2.6944426977202427E-3</v>
      </c>
    </row>
    <row r="100" spans="22:24" x14ac:dyDescent="0.35">
      <c r="V100" s="295">
        <f t="shared" si="3"/>
        <v>42.55026450152716</v>
      </c>
      <c r="W100" s="309">
        <v>0.96</v>
      </c>
      <c r="X100" s="295">
        <f t="shared" si="2"/>
        <v>2.0252229929825327E-3</v>
      </c>
    </row>
    <row r="101" spans="22:24" x14ac:dyDescent="0.35">
      <c r="V101" s="295">
        <f t="shared" si="3"/>
        <v>48.462660176300261</v>
      </c>
      <c r="W101" s="309">
        <v>0.97</v>
      </c>
      <c r="X101" s="295">
        <f t="shared" si="2"/>
        <v>1.4040077694644749E-3</v>
      </c>
    </row>
    <row r="102" spans="22:24" x14ac:dyDescent="0.35">
      <c r="V102" s="295">
        <f t="shared" si="3"/>
        <v>57.613038828334282</v>
      </c>
      <c r="W102" s="309">
        <v>0.98</v>
      </c>
      <c r="X102" s="295">
        <f t="shared" si="2"/>
        <v>8.4040239614873282E-4</v>
      </c>
    </row>
    <row r="103" spans="22:24" x14ac:dyDescent="0.35">
      <c r="V103" s="295">
        <f t="shared" si="3"/>
        <v>75.667434326111817</v>
      </c>
      <c r="W103" s="309">
        <v>0.99</v>
      </c>
      <c r="X103" s="295">
        <f t="shared" si="2"/>
        <v>3.5222738078566991E-4</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49B16-4B51-46AB-9015-B0F5EE3682A5}">
  <dimension ref="B1:W105"/>
  <sheetViews>
    <sheetView workbookViewId="0"/>
  </sheetViews>
  <sheetFormatPr defaultRowHeight="14.5" x14ac:dyDescent="0.35"/>
  <cols>
    <col min="2" max="2" width="12" bestFit="1" customWidth="1"/>
    <col min="6" max="6" width="16.7265625" customWidth="1"/>
    <col min="7" max="7" width="22.81640625" customWidth="1"/>
    <col min="11" max="11" width="5" customWidth="1"/>
    <col min="12" max="12" width="18.1796875" customWidth="1"/>
    <col min="17" max="17" width="22.1796875" customWidth="1"/>
    <col min="20" max="20" width="10.453125" style="295" customWidth="1"/>
    <col min="21" max="21" width="9.1796875" style="295"/>
    <col min="22" max="22" width="12" style="295" bestFit="1" customWidth="1"/>
    <col min="23" max="23" width="14.453125" style="295" customWidth="1"/>
  </cols>
  <sheetData>
    <row r="1" spans="3:23" s="125" customFormat="1" ht="28.5" x14ac:dyDescent="0.65">
      <c r="C1" s="143" t="s">
        <v>8</v>
      </c>
      <c r="T1" s="294"/>
      <c r="U1" s="294"/>
      <c r="V1" s="294"/>
      <c r="W1" s="294"/>
    </row>
    <row r="2" spans="3:23" x14ac:dyDescent="0.35">
      <c r="T2" s="295" t="s">
        <v>93</v>
      </c>
    </row>
    <row r="3" spans="3:23" ht="18.5" x14ac:dyDescent="0.45">
      <c r="G3" s="154" t="s">
        <v>101</v>
      </c>
      <c r="H3" s="155"/>
      <c r="I3" s="155"/>
      <c r="J3" s="156"/>
      <c r="L3" s="242" t="str">
        <f>_xlfn.CONCAT("Excel Function for ",C1)</f>
        <v>Excel Function for Hypergeometric Distribution</v>
      </c>
      <c r="M3" s="243"/>
      <c r="N3" s="243"/>
      <c r="O3" s="243"/>
      <c r="P3" s="243"/>
      <c r="Q3" s="244"/>
      <c r="T3" s="307" t="s">
        <v>138</v>
      </c>
      <c r="U3" s="295">
        <v>6</v>
      </c>
    </row>
    <row r="4" spans="3:23" ht="18.5" x14ac:dyDescent="0.45">
      <c r="G4" s="171" t="s">
        <v>126</v>
      </c>
      <c r="H4" s="225">
        <v>19</v>
      </c>
      <c r="I4" s="172"/>
      <c r="J4" s="173"/>
      <c r="L4" s="248" t="s">
        <v>181</v>
      </c>
      <c r="M4" s="249" t="s">
        <v>164</v>
      </c>
      <c r="N4" s="249"/>
      <c r="O4" s="249"/>
      <c r="P4" s="249"/>
      <c r="Q4" s="250"/>
      <c r="T4" s="295" t="s">
        <v>131</v>
      </c>
      <c r="U4" s="295" t="s">
        <v>136</v>
      </c>
      <c r="V4" s="295" t="s">
        <v>137</v>
      </c>
    </row>
    <row r="5" spans="3:23" ht="18.5" x14ac:dyDescent="0.45">
      <c r="G5" s="171" t="s">
        <v>127</v>
      </c>
      <c r="H5" s="225">
        <v>8</v>
      </c>
      <c r="I5" s="172"/>
      <c r="J5" s="173"/>
      <c r="T5" s="295">
        <v>0</v>
      </c>
      <c r="U5" s="295">
        <f t="shared" ref="U5:U29" si="0">_xlfn.HYPGEOM.DIST(T5,$H$4,$H$5,$H$6,FALSE)</f>
        <v>0.17284441672571502</v>
      </c>
      <c r="V5" s="295">
        <f>_xlfn.HYPGEOM.DIST(T5,$H$4,$H$5,$H$6,TRUE)</f>
        <v>0.17284441672571502</v>
      </c>
    </row>
    <row r="6" spans="3:23" ht="18.5" x14ac:dyDescent="0.45">
      <c r="G6" s="157" t="s">
        <v>125</v>
      </c>
      <c r="H6" s="226">
        <v>100</v>
      </c>
      <c r="I6" s="158"/>
      <c r="J6" s="159"/>
      <c r="T6" s="295">
        <f>T5+1</f>
        <v>1</v>
      </c>
      <c r="U6" s="295">
        <f t="shared" si="0"/>
        <v>0.35503177489606291</v>
      </c>
      <c r="V6" s="295">
        <f t="shared" ref="V6:V29" si="1">_xlfn.HYPGEOM.DIST(T6,$H$4,$H$5,$H$6,TRUE)</f>
        <v>0.52787619162177779</v>
      </c>
    </row>
    <row r="7" spans="3:23" x14ac:dyDescent="0.35">
      <c r="T7" s="295">
        <f t="shared" ref="T7:T70" si="2">T6+1</f>
        <v>2</v>
      </c>
      <c r="U7" s="295">
        <f t="shared" si="0"/>
        <v>0.2982266909126931</v>
      </c>
      <c r="V7" s="295">
        <f t="shared" si="1"/>
        <v>0.82610288253447117</v>
      </c>
    </row>
    <row r="8" spans="3:23" x14ac:dyDescent="0.35">
      <c r="T8" s="295">
        <f t="shared" si="2"/>
        <v>3</v>
      </c>
      <c r="U8" s="295">
        <f t="shared" si="0"/>
        <v>0.13341720382936278</v>
      </c>
      <c r="V8" s="295">
        <f t="shared" si="1"/>
        <v>0.95952008636383401</v>
      </c>
    </row>
    <row r="9" spans="3:23" x14ac:dyDescent="0.35">
      <c r="T9" s="295">
        <f t="shared" si="2"/>
        <v>4</v>
      </c>
      <c r="U9" s="295">
        <f t="shared" si="0"/>
        <v>3.4653819176457802E-2</v>
      </c>
      <c r="V9" s="295">
        <f t="shared" si="1"/>
        <v>0.99417390554029172</v>
      </c>
    </row>
    <row r="10" spans="3:23" x14ac:dyDescent="0.35">
      <c r="T10" s="295">
        <f t="shared" si="2"/>
        <v>5</v>
      </c>
      <c r="U10" s="295">
        <f t="shared" si="0"/>
        <v>5.3313567963781281E-3</v>
      </c>
      <c r="V10" s="295">
        <f t="shared" si="1"/>
        <v>0.99950526233666992</v>
      </c>
    </row>
    <row r="11" spans="3:23" x14ac:dyDescent="0.35">
      <c r="T11" s="295">
        <f t="shared" si="2"/>
        <v>6</v>
      </c>
      <c r="U11" s="295">
        <f t="shared" si="0"/>
        <v>4.7239870347654434E-4</v>
      </c>
      <c r="V11" s="295">
        <f t="shared" si="1"/>
        <v>0.9999776610401464</v>
      </c>
    </row>
    <row r="12" spans="3:23" x14ac:dyDescent="0.35">
      <c r="T12" s="295">
        <f t="shared" si="2"/>
        <v>7</v>
      </c>
      <c r="U12" s="295">
        <f t="shared" si="0"/>
        <v>2.1932796947125242E-5</v>
      </c>
      <c r="V12" s="295">
        <f t="shared" si="1"/>
        <v>0.99999959383709358</v>
      </c>
    </row>
    <row r="13" spans="3:23" x14ac:dyDescent="0.35">
      <c r="T13" s="295">
        <f t="shared" si="2"/>
        <v>8</v>
      </c>
      <c r="U13" s="295">
        <f t="shared" si="0"/>
        <v>4.0616290642824518E-7</v>
      </c>
      <c r="V13" s="295">
        <f t="shared" si="1"/>
        <v>1</v>
      </c>
    </row>
    <row r="14" spans="3:23" x14ac:dyDescent="0.35">
      <c r="T14" s="295">
        <f t="shared" si="2"/>
        <v>9</v>
      </c>
      <c r="U14" s="295">
        <f t="shared" si="0"/>
        <v>0</v>
      </c>
      <c r="V14" s="295">
        <f t="shared" si="1"/>
        <v>1</v>
      </c>
    </row>
    <row r="15" spans="3:23" x14ac:dyDescent="0.35">
      <c r="T15" s="295">
        <f t="shared" si="2"/>
        <v>10</v>
      </c>
      <c r="U15" s="295">
        <f t="shared" si="0"/>
        <v>0</v>
      </c>
      <c r="V15" s="295">
        <f t="shared" si="1"/>
        <v>1</v>
      </c>
    </row>
    <row r="16" spans="3:23" x14ac:dyDescent="0.35">
      <c r="T16" s="295">
        <f t="shared" si="2"/>
        <v>11</v>
      </c>
      <c r="U16" s="295">
        <f t="shared" si="0"/>
        <v>0</v>
      </c>
      <c r="V16" s="295">
        <f t="shared" si="1"/>
        <v>1</v>
      </c>
    </row>
    <row r="17" spans="2:22" x14ac:dyDescent="0.35">
      <c r="T17" s="295">
        <f t="shared" si="2"/>
        <v>12</v>
      </c>
      <c r="U17" s="295">
        <f t="shared" si="0"/>
        <v>0</v>
      </c>
      <c r="V17" s="295">
        <f t="shared" si="1"/>
        <v>1</v>
      </c>
    </row>
    <row r="18" spans="2:22" x14ac:dyDescent="0.35">
      <c r="T18" s="295">
        <f t="shared" si="2"/>
        <v>13</v>
      </c>
      <c r="U18" s="295">
        <f t="shared" si="0"/>
        <v>0</v>
      </c>
      <c r="V18" s="295">
        <f t="shared" si="1"/>
        <v>1</v>
      </c>
    </row>
    <row r="19" spans="2:22" x14ac:dyDescent="0.35">
      <c r="T19" s="295">
        <f t="shared" si="2"/>
        <v>14</v>
      </c>
      <c r="U19" s="295">
        <f t="shared" si="0"/>
        <v>0</v>
      </c>
      <c r="V19" s="295">
        <f t="shared" si="1"/>
        <v>1</v>
      </c>
    </row>
    <row r="20" spans="2:22" x14ac:dyDescent="0.35">
      <c r="T20" s="295">
        <f t="shared" si="2"/>
        <v>15</v>
      </c>
      <c r="U20" s="295">
        <f t="shared" si="0"/>
        <v>0</v>
      </c>
      <c r="V20" s="295">
        <f t="shared" si="1"/>
        <v>1</v>
      </c>
    </row>
    <row r="21" spans="2:22" x14ac:dyDescent="0.35">
      <c r="T21" s="295">
        <f t="shared" si="2"/>
        <v>16</v>
      </c>
      <c r="U21" s="295">
        <f t="shared" si="0"/>
        <v>0</v>
      </c>
      <c r="V21" s="295">
        <f t="shared" si="1"/>
        <v>1</v>
      </c>
    </row>
    <row r="22" spans="2:22" x14ac:dyDescent="0.35">
      <c r="T22" s="295">
        <f t="shared" si="2"/>
        <v>17</v>
      </c>
      <c r="U22" s="295">
        <f t="shared" si="0"/>
        <v>0</v>
      </c>
      <c r="V22" s="295">
        <f t="shared" si="1"/>
        <v>1</v>
      </c>
    </row>
    <row r="23" spans="2:22" x14ac:dyDescent="0.35">
      <c r="T23" s="295">
        <f t="shared" si="2"/>
        <v>18</v>
      </c>
      <c r="U23" s="295">
        <f t="shared" si="0"/>
        <v>0</v>
      </c>
      <c r="V23" s="295">
        <f t="shared" si="1"/>
        <v>1</v>
      </c>
    </row>
    <row r="24" spans="2:22" x14ac:dyDescent="0.35">
      <c r="T24" s="295">
        <f t="shared" si="2"/>
        <v>19</v>
      </c>
      <c r="U24" s="295">
        <f t="shared" si="0"/>
        <v>0</v>
      </c>
      <c r="V24" s="295">
        <f t="shared" si="1"/>
        <v>1</v>
      </c>
    </row>
    <row r="25" spans="2:22" x14ac:dyDescent="0.35">
      <c r="T25" s="295">
        <f t="shared" si="2"/>
        <v>20</v>
      </c>
      <c r="U25" s="295">
        <f t="shared" si="0"/>
        <v>0</v>
      </c>
      <c r="V25" s="295">
        <f t="shared" si="1"/>
        <v>1</v>
      </c>
    </row>
    <row r="26" spans="2:22" x14ac:dyDescent="0.35">
      <c r="T26" s="295">
        <f t="shared" si="2"/>
        <v>21</v>
      </c>
      <c r="U26" s="295">
        <f t="shared" si="0"/>
        <v>0</v>
      </c>
      <c r="V26" s="295">
        <f t="shared" si="1"/>
        <v>1</v>
      </c>
    </row>
    <row r="27" spans="2:22" x14ac:dyDescent="0.35">
      <c r="T27" s="295">
        <f t="shared" si="2"/>
        <v>22</v>
      </c>
      <c r="U27" s="295">
        <f t="shared" si="0"/>
        <v>0</v>
      </c>
      <c r="V27" s="295">
        <f t="shared" si="1"/>
        <v>1</v>
      </c>
    </row>
    <row r="28" spans="2:22" x14ac:dyDescent="0.35">
      <c r="T28" s="295">
        <f t="shared" si="2"/>
        <v>23</v>
      </c>
      <c r="U28" s="295">
        <f t="shared" si="0"/>
        <v>0</v>
      </c>
      <c r="V28" s="295">
        <f t="shared" si="1"/>
        <v>1</v>
      </c>
    </row>
    <row r="29" spans="2:22" x14ac:dyDescent="0.35">
      <c r="T29" s="295">
        <f t="shared" si="2"/>
        <v>24</v>
      </c>
      <c r="U29" s="295">
        <f t="shared" si="0"/>
        <v>0</v>
      </c>
      <c r="V29" s="295">
        <f t="shared" si="1"/>
        <v>1</v>
      </c>
    </row>
    <row r="30" spans="2:22" x14ac:dyDescent="0.35">
      <c r="T30" s="295">
        <f t="shared" si="2"/>
        <v>25</v>
      </c>
      <c r="U30" s="295">
        <f t="shared" ref="U30:U93" si="3">_xlfn.HYPGEOM.DIST(T30,$H$4,$H$5,$H$6,FALSE)</f>
        <v>0</v>
      </c>
      <c r="V30" s="295">
        <f t="shared" ref="V30:V93" si="4">_xlfn.HYPGEOM.DIST(T30,$H$4,$H$5,$H$6,TRUE)</f>
        <v>1</v>
      </c>
    </row>
    <row r="31" spans="2:22" x14ac:dyDescent="0.35">
      <c r="T31" s="295">
        <f t="shared" si="2"/>
        <v>26</v>
      </c>
      <c r="U31" s="295">
        <f t="shared" si="3"/>
        <v>0</v>
      </c>
      <c r="V31" s="295">
        <f t="shared" si="4"/>
        <v>1</v>
      </c>
    </row>
    <row r="32" spans="2:22" x14ac:dyDescent="0.35">
      <c r="B32" s="197"/>
      <c r="C32" s="198" t="s">
        <v>27</v>
      </c>
      <c r="D32" s="199"/>
      <c r="E32" s="200"/>
      <c r="F32" s="200"/>
      <c r="G32" s="200"/>
      <c r="H32" s="200"/>
      <c r="I32" s="201"/>
      <c r="T32" s="295">
        <f t="shared" si="2"/>
        <v>27</v>
      </c>
      <c r="U32" s="295">
        <f t="shared" si="3"/>
        <v>0</v>
      </c>
      <c r="V32" s="295">
        <f t="shared" si="4"/>
        <v>1</v>
      </c>
    </row>
    <row r="33" spans="2:22" x14ac:dyDescent="0.35">
      <c r="B33" s="180" t="s">
        <v>6</v>
      </c>
      <c r="C33" s="181" t="str">
        <f>_xlfn.CONCAT(B33," of Hypergeometric Distribution (with num_samp=",$H$4,", pop_s=",$H$5,", and num_pop=",$H$6,")")</f>
        <v>PDF of Hypergeometric Distribution (with num_samp=19, pop_s=8, and num_pop=100)</v>
      </c>
      <c r="D33" s="182"/>
      <c r="E33" s="183"/>
      <c r="F33" s="183"/>
      <c r="G33" s="183"/>
      <c r="H33" s="183"/>
      <c r="I33" s="184"/>
      <c r="T33" s="295">
        <f t="shared" si="2"/>
        <v>28</v>
      </c>
      <c r="U33" s="295">
        <f t="shared" si="3"/>
        <v>0</v>
      </c>
      <c r="V33" s="295">
        <f t="shared" si="4"/>
        <v>1</v>
      </c>
    </row>
    <row r="34" spans="2:22" x14ac:dyDescent="0.35">
      <c r="B34" s="185" t="s">
        <v>7</v>
      </c>
      <c r="C34" s="186" t="str">
        <f>_xlfn.CONCAT(B34," of Hypergeometric Distribution (with num_samp=",$H$4,", pop_s=",$H$5,", and num_pop=",$H$6,")")</f>
        <v>CDF of Hypergeometric Distribution (with num_samp=19, pop_s=8, and num_pop=100)</v>
      </c>
      <c r="D34" s="187"/>
      <c r="E34" s="188"/>
      <c r="F34" s="188"/>
      <c r="G34" s="188"/>
      <c r="H34" s="188"/>
      <c r="I34" s="189"/>
      <c r="T34" s="295">
        <f t="shared" si="2"/>
        <v>29</v>
      </c>
      <c r="U34" s="295">
        <f t="shared" si="3"/>
        <v>0</v>
      </c>
      <c r="V34" s="295">
        <f t="shared" si="4"/>
        <v>1</v>
      </c>
    </row>
    <row r="35" spans="2:22" x14ac:dyDescent="0.35">
      <c r="T35" s="295">
        <f t="shared" si="2"/>
        <v>30</v>
      </c>
      <c r="U35" s="295">
        <f t="shared" si="3"/>
        <v>0</v>
      </c>
      <c r="V35" s="295">
        <f t="shared" si="4"/>
        <v>1</v>
      </c>
    </row>
    <row r="36" spans="2:22" x14ac:dyDescent="0.35">
      <c r="T36" s="295">
        <f t="shared" si="2"/>
        <v>31</v>
      </c>
      <c r="U36" s="295">
        <f t="shared" si="3"/>
        <v>0</v>
      </c>
      <c r="V36" s="295">
        <f t="shared" si="4"/>
        <v>1</v>
      </c>
    </row>
    <row r="37" spans="2:22" x14ac:dyDescent="0.35">
      <c r="T37" s="295">
        <f t="shared" si="2"/>
        <v>32</v>
      </c>
      <c r="U37" s="295">
        <f t="shared" si="3"/>
        <v>0</v>
      </c>
      <c r="V37" s="295">
        <f t="shared" si="4"/>
        <v>1</v>
      </c>
    </row>
    <row r="38" spans="2:22" x14ac:dyDescent="0.35">
      <c r="T38" s="295">
        <f t="shared" si="2"/>
        <v>33</v>
      </c>
      <c r="U38" s="295">
        <f t="shared" si="3"/>
        <v>0</v>
      </c>
      <c r="V38" s="295">
        <f t="shared" si="4"/>
        <v>1</v>
      </c>
    </row>
    <row r="39" spans="2:22" x14ac:dyDescent="0.35">
      <c r="T39" s="295">
        <f t="shared" si="2"/>
        <v>34</v>
      </c>
      <c r="U39" s="295">
        <f t="shared" si="3"/>
        <v>0</v>
      </c>
      <c r="V39" s="295">
        <f t="shared" si="4"/>
        <v>1</v>
      </c>
    </row>
    <row r="40" spans="2:22" x14ac:dyDescent="0.35">
      <c r="T40" s="295">
        <f t="shared" si="2"/>
        <v>35</v>
      </c>
      <c r="U40" s="295">
        <f t="shared" si="3"/>
        <v>0</v>
      </c>
      <c r="V40" s="295">
        <f t="shared" si="4"/>
        <v>1</v>
      </c>
    </row>
    <row r="41" spans="2:22" x14ac:dyDescent="0.35">
      <c r="T41" s="295">
        <f t="shared" si="2"/>
        <v>36</v>
      </c>
      <c r="U41" s="295">
        <f t="shared" si="3"/>
        <v>0</v>
      </c>
      <c r="V41" s="295">
        <f t="shared" si="4"/>
        <v>1</v>
      </c>
    </row>
    <row r="42" spans="2:22" x14ac:dyDescent="0.35">
      <c r="T42" s="295">
        <f t="shared" si="2"/>
        <v>37</v>
      </c>
      <c r="U42" s="295">
        <f t="shared" si="3"/>
        <v>0</v>
      </c>
      <c r="V42" s="295">
        <f t="shared" si="4"/>
        <v>1</v>
      </c>
    </row>
    <row r="43" spans="2:22" x14ac:dyDescent="0.35">
      <c r="T43" s="295">
        <f t="shared" si="2"/>
        <v>38</v>
      </c>
      <c r="U43" s="295">
        <f t="shared" si="3"/>
        <v>0</v>
      </c>
      <c r="V43" s="295">
        <f t="shared" si="4"/>
        <v>1</v>
      </c>
    </row>
    <row r="44" spans="2:22" x14ac:dyDescent="0.35">
      <c r="T44" s="295">
        <f t="shared" si="2"/>
        <v>39</v>
      </c>
      <c r="U44" s="295">
        <f t="shared" si="3"/>
        <v>0</v>
      </c>
      <c r="V44" s="295">
        <f t="shared" si="4"/>
        <v>1</v>
      </c>
    </row>
    <row r="45" spans="2:22" x14ac:dyDescent="0.35">
      <c r="T45" s="295">
        <f t="shared" si="2"/>
        <v>40</v>
      </c>
      <c r="U45" s="295">
        <f t="shared" si="3"/>
        <v>0</v>
      </c>
      <c r="V45" s="295">
        <f t="shared" si="4"/>
        <v>1</v>
      </c>
    </row>
    <row r="46" spans="2:22" x14ac:dyDescent="0.35">
      <c r="T46" s="295">
        <f t="shared" si="2"/>
        <v>41</v>
      </c>
      <c r="U46" s="295">
        <f t="shared" si="3"/>
        <v>0</v>
      </c>
      <c r="V46" s="295">
        <f t="shared" si="4"/>
        <v>1</v>
      </c>
    </row>
    <row r="47" spans="2:22" x14ac:dyDescent="0.35">
      <c r="T47" s="295">
        <f t="shared" si="2"/>
        <v>42</v>
      </c>
      <c r="U47" s="295">
        <f t="shared" si="3"/>
        <v>0</v>
      </c>
      <c r="V47" s="295">
        <f t="shared" si="4"/>
        <v>1</v>
      </c>
    </row>
    <row r="48" spans="2:22" x14ac:dyDescent="0.35">
      <c r="T48" s="295">
        <f t="shared" si="2"/>
        <v>43</v>
      </c>
      <c r="U48" s="295">
        <f t="shared" si="3"/>
        <v>0</v>
      </c>
      <c r="V48" s="295">
        <f t="shared" si="4"/>
        <v>1</v>
      </c>
    </row>
    <row r="49" spans="20:22" x14ac:dyDescent="0.35">
      <c r="T49" s="295">
        <f t="shared" si="2"/>
        <v>44</v>
      </c>
      <c r="U49" s="295">
        <f t="shared" si="3"/>
        <v>0</v>
      </c>
      <c r="V49" s="295">
        <f t="shared" si="4"/>
        <v>1</v>
      </c>
    </row>
    <row r="50" spans="20:22" x14ac:dyDescent="0.35">
      <c r="T50" s="295">
        <f t="shared" si="2"/>
        <v>45</v>
      </c>
      <c r="U50" s="295">
        <f t="shared" si="3"/>
        <v>0</v>
      </c>
      <c r="V50" s="295">
        <f t="shared" si="4"/>
        <v>1</v>
      </c>
    </row>
    <row r="51" spans="20:22" x14ac:dyDescent="0.35">
      <c r="T51" s="295">
        <f t="shared" si="2"/>
        <v>46</v>
      </c>
      <c r="U51" s="295">
        <f t="shared" si="3"/>
        <v>0</v>
      </c>
      <c r="V51" s="295">
        <f t="shared" si="4"/>
        <v>1</v>
      </c>
    </row>
    <row r="52" spans="20:22" x14ac:dyDescent="0.35">
      <c r="T52" s="295">
        <f t="shared" si="2"/>
        <v>47</v>
      </c>
      <c r="U52" s="295">
        <f t="shared" si="3"/>
        <v>0</v>
      </c>
      <c r="V52" s="295">
        <f t="shared" si="4"/>
        <v>1</v>
      </c>
    </row>
    <row r="53" spans="20:22" x14ac:dyDescent="0.35">
      <c r="T53" s="295">
        <f t="shared" si="2"/>
        <v>48</v>
      </c>
      <c r="U53" s="295">
        <f t="shared" si="3"/>
        <v>0</v>
      </c>
      <c r="V53" s="295">
        <f t="shared" si="4"/>
        <v>1</v>
      </c>
    </row>
    <row r="54" spans="20:22" x14ac:dyDescent="0.35">
      <c r="T54" s="295">
        <f t="shared" si="2"/>
        <v>49</v>
      </c>
      <c r="U54" s="295">
        <f t="shared" si="3"/>
        <v>0</v>
      </c>
      <c r="V54" s="295">
        <f t="shared" si="4"/>
        <v>1</v>
      </c>
    </row>
    <row r="55" spans="20:22" x14ac:dyDescent="0.35">
      <c r="T55" s="295">
        <f t="shared" si="2"/>
        <v>50</v>
      </c>
      <c r="U55" s="295">
        <f t="shared" si="3"/>
        <v>0</v>
      </c>
      <c r="V55" s="295">
        <f t="shared" si="4"/>
        <v>1</v>
      </c>
    </row>
    <row r="56" spans="20:22" x14ac:dyDescent="0.35">
      <c r="T56" s="295">
        <f t="shared" si="2"/>
        <v>51</v>
      </c>
      <c r="U56" s="295">
        <f t="shared" si="3"/>
        <v>0</v>
      </c>
      <c r="V56" s="295">
        <f t="shared" si="4"/>
        <v>1</v>
      </c>
    </row>
    <row r="57" spans="20:22" x14ac:dyDescent="0.35">
      <c r="T57" s="295">
        <f t="shared" si="2"/>
        <v>52</v>
      </c>
      <c r="U57" s="295">
        <f t="shared" si="3"/>
        <v>0</v>
      </c>
      <c r="V57" s="295">
        <f t="shared" si="4"/>
        <v>1</v>
      </c>
    </row>
    <row r="58" spans="20:22" x14ac:dyDescent="0.35">
      <c r="T58" s="295">
        <f t="shared" si="2"/>
        <v>53</v>
      </c>
      <c r="U58" s="295">
        <f t="shared" si="3"/>
        <v>0</v>
      </c>
      <c r="V58" s="295">
        <f t="shared" si="4"/>
        <v>1</v>
      </c>
    </row>
    <row r="59" spans="20:22" x14ac:dyDescent="0.35">
      <c r="T59" s="295">
        <f t="shared" si="2"/>
        <v>54</v>
      </c>
      <c r="U59" s="295">
        <f t="shared" si="3"/>
        <v>0</v>
      </c>
      <c r="V59" s="295">
        <f t="shared" si="4"/>
        <v>1</v>
      </c>
    </row>
    <row r="60" spans="20:22" x14ac:dyDescent="0.35">
      <c r="T60" s="295">
        <f t="shared" si="2"/>
        <v>55</v>
      </c>
      <c r="U60" s="295">
        <f t="shared" si="3"/>
        <v>0</v>
      </c>
      <c r="V60" s="295">
        <f t="shared" si="4"/>
        <v>1</v>
      </c>
    </row>
    <row r="61" spans="20:22" x14ac:dyDescent="0.35">
      <c r="T61" s="295">
        <f t="shared" si="2"/>
        <v>56</v>
      </c>
      <c r="U61" s="295">
        <f t="shared" si="3"/>
        <v>0</v>
      </c>
      <c r="V61" s="295">
        <f t="shared" si="4"/>
        <v>1</v>
      </c>
    </row>
    <row r="62" spans="20:22" x14ac:dyDescent="0.35">
      <c r="T62" s="295">
        <f t="shared" si="2"/>
        <v>57</v>
      </c>
      <c r="U62" s="295">
        <f t="shared" si="3"/>
        <v>0</v>
      </c>
      <c r="V62" s="295">
        <f t="shared" si="4"/>
        <v>1</v>
      </c>
    </row>
    <row r="63" spans="20:22" x14ac:dyDescent="0.35">
      <c r="T63" s="295">
        <f t="shared" si="2"/>
        <v>58</v>
      </c>
      <c r="U63" s="295">
        <f t="shared" si="3"/>
        <v>0</v>
      </c>
      <c r="V63" s="295">
        <f t="shared" si="4"/>
        <v>1</v>
      </c>
    </row>
    <row r="64" spans="20:22" x14ac:dyDescent="0.35">
      <c r="T64" s="295">
        <f t="shared" si="2"/>
        <v>59</v>
      </c>
      <c r="U64" s="295">
        <f t="shared" si="3"/>
        <v>0</v>
      </c>
      <c r="V64" s="295">
        <f t="shared" si="4"/>
        <v>1</v>
      </c>
    </row>
    <row r="65" spans="20:22" x14ac:dyDescent="0.35">
      <c r="T65" s="295">
        <f t="shared" si="2"/>
        <v>60</v>
      </c>
      <c r="U65" s="295">
        <f t="shared" si="3"/>
        <v>0</v>
      </c>
      <c r="V65" s="295">
        <f t="shared" si="4"/>
        <v>1</v>
      </c>
    </row>
    <row r="66" spans="20:22" x14ac:dyDescent="0.35">
      <c r="T66" s="295">
        <f t="shared" si="2"/>
        <v>61</v>
      </c>
      <c r="U66" s="295">
        <f t="shared" si="3"/>
        <v>0</v>
      </c>
      <c r="V66" s="295">
        <f t="shared" si="4"/>
        <v>1</v>
      </c>
    </row>
    <row r="67" spans="20:22" x14ac:dyDescent="0.35">
      <c r="T67" s="295">
        <f t="shared" si="2"/>
        <v>62</v>
      </c>
      <c r="U67" s="295">
        <f t="shared" si="3"/>
        <v>0</v>
      </c>
      <c r="V67" s="295">
        <f t="shared" si="4"/>
        <v>1</v>
      </c>
    </row>
    <row r="68" spans="20:22" x14ac:dyDescent="0.35">
      <c r="T68" s="295">
        <f t="shared" si="2"/>
        <v>63</v>
      </c>
      <c r="U68" s="295">
        <f t="shared" si="3"/>
        <v>0</v>
      </c>
      <c r="V68" s="295">
        <f t="shared" si="4"/>
        <v>1</v>
      </c>
    </row>
    <row r="69" spans="20:22" x14ac:dyDescent="0.35">
      <c r="T69" s="295">
        <f t="shared" si="2"/>
        <v>64</v>
      </c>
      <c r="U69" s="295">
        <f t="shared" si="3"/>
        <v>0</v>
      </c>
      <c r="V69" s="295">
        <f t="shared" si="4"/>
        <v>1</v>
      </c>
    </row>
    <row r="70" spans="20:22" x14ac:dyDescent="0.35">
      <c r="T70" s="295">
        <f t="shared" si="2"/>
        <v>65</v>
      </c>
      <c r="U70" s="295">
        <f t="shared" si="3"/>
        <v>0</v>
      </c>
      <c r="V70" s="295">
        <f t="shared" si="4"/>
        <v>1</v>
      </c>
    </row>
    <row r="71" spans="20:22" x14ac:dyDescent="0.35">
      <c r="T71" s="295">
        <f t="shared" ref="T71:T105" si="5">T70+1</f>
        <v>66</v>
      </c>
      <c r="U71" s="295">
        <f t="shared" si="3"/>
        <v>0</v>
      </c>
      <c r="V71" s="295">
        <f t="shared" si="4"/>
        <v>1</v>
      </c>
    </row>
    <row r="72" spans="20:22" x14ac:dyDescent="0.35">
      <c r="T72" s="295">
        <f t="shared" si="5"/>
        <v>67</v>
      </c>
      <c r="U72" s="295">
        <f t="shared" si="3"/>
        <v>0</v>
      </c>
      <c r="V72" s="295">
        <f t="shared" si="4"/>
        <v>1</v>
      </c>
    </row>
    <row r="73" spans="20:22" x14ac:dyDescent="0.35">
      <c r="T73" s="295">
        <f t="shared" si="5"/>
        <v>68</v>
      </c>
      <c r="U73" s="295">
        <f t="shared" si="3"/>
        <v>0</v>
      </c>
      <c r="V73" s="295">
        <f t="shared" si="4"/>
        <v>1</v>
      </c>
    </row>
    <row r="74" spans="20:22" x14ac:dyDescent="0.35">
      <c r="T74" s="295">
        <f t="shared" si="5"/>
        <v>69</v>
      </c>
      <c r="U74" s="295">
        <f t="shared" si="3"/>
        <v>0</v>
      </c>
      <c r="V74" s="295">
        <f t="shared" si="4"/>
        <v>1</v>
      </c>
    </row>
    <row r="75" spans="20:22" x14ac:dyDescent="0.35">
      <c r="T75" s="295">
        <f t="shared" si="5"/>
        <v>70</v>
      </c>
      <c r="U75" s="295">
        <f t="shared" si="3"/>
        <v>0</v>
      </c>
      <c r="V75" s="295">
        <f t="shared" si="4"/>
        <v>1</v>
      </c>
    </row>
    <row r="76" spans="20:22" x14ac:dyDescent="0.35">
      <c r="T76" s="295">
        <f t="shared" si="5"/>
        <v>71</v>
      </c>
      <c r="U76" s="295">
        <f t="shared" si="3"/>
        <v>0</v>
      </c>
      <c r="V76" s="295">
        <f t="shared" si="4"/>
        <v>1</v>
      </c>
    </row>
    <row r="77" spans="20:22" x14ac:dyDescent="0.35">
      <c r="T77" s="295">
        <f t="shared" si="5"/>
        <v>72</v>
      </c>
      <c r="U77" s="295">
        <f t="shared" si="3"/>
        <v>0</v>
      </c>
      <c r="V77" s="295">
        <f t="shared" si="4"/>
        <v>1</v>
      </c>
    </row>
    <row r="78" spans="20:22" x14ac:dyDescent="0.35">
      <c r="T78" s="295">
        <f t="shared" si="5"/>
        <v>73</v>
      </c>
      <c r="U78" s="295">
        <f t="shared" si="3"/>
        <v>0</v>
      </c>
      <c r="V78" s="295">
        <f t="shared" si="4"/>
        <v>1</v>
      </c>
    </row>
    <row r="79" spans="20:22" x14ac:dyDescent="0.35">
      <c r="T79" s="295">
        <f t="shared" si="5"/>
        <v>74</v>
      </c>
      <c r="U79" s="295">
        <f t="shared" si="3"/>
        <v>0</v>
      </c>
      <c r="V79" s="295">
        <f t="shared" si="4"/>
        <v>1</v>
      </c>
    </row>
    <row r="80" spans="20:22" x14ac:dyDescent="0.35">
      <c r="T80" s="295">
        <f t="shared" si="5"/>
        <v>75</v>
      </c>
      <c r="U80" s="295">
        <f t="shared" si="3"/>
        <v>0</v>
      </c>
      <c r="V80" s="295">
        <f t="shared" si="4"/>
        <v>1</v>
      </c>
    </row>
    <row r="81" spans="20:22" x14ac:dyDescent="0.35">
      <c r="T81" s="295">
        <f t="shared" si="5"/>
        <v>76</v>
      </c>
      <c r="U81" s="295">
        <f t="shared" si="3"/>
        <v>0</v>
      </c>
      <c r="V81" s="295">
        <f t="shared" si="4"/>
        <v>1</v>
      </c>
    </row>
    <row r="82" spans="20:22" x14ac:dyDescent="0.35">
      <c r="T82" s="295">
        <f t="shared" si="5"/>
        <v>77</v>
      </c>
      <c r="U82" s="295">
        <f t="shared" si="3"/>
        <v>0</v>
      </c>
      <c r="V82" s="295">
        <f t="shared" si="4"/>
        <v>1</v>
      </c>
    </row>
    <row r="83" spans="20:22" x14ac:dyDescent="0.35">
      <c r="T83" s="295">
        <f t="shared" si="5"/>
        <v>78</v>
      </c>
      <c r="U83" s="295">
        <f t="shared" si="3"/>
        <v>0</v>
      </c>
      <c r="V83" s="295">
        <f t="shared" si="4"/>
        <v>1</v>
      </c>
    </row>
    <row r="84" spans="20:22" x14ac:dyDescent="0.35">
      <c r="T84" s="295">
        <f t="shared" si="5"/>
        <v>79</v>
      </c>
      <c r="U84" s="295">
        <f t="shared" si="3"/>
        <v>0</v>
      </c>
      <c r="V84" s="295">
        <f t="shared" si="4"/>
        <v>1</v>
      </c>
    </row>
    <row r="85" spans="20:22" x14ac:dyDescent="0.35">
      <c r="T85" s="295">
        <f t="shared" si="5"/>
        <v>80</v>
      </c>
      <c r="U85" s="295">
        <f t="shared" si="3"/>
        <v>0</v>
      </c>
      <c r="V85" s="295">
        <f t="shared" si="4"/>
        <v>1</v>
      </c>
    </row>
    <row r="86" spans="20:22" x14ac:dyDescent="0.35">
      <c r="T86" s="295">
        <f t="shared" si="5"/>
        <v>81</v>
      </c>
      <c r="U86" s="295">
        <f t="shared" si="3"/>
        <v>0</v>
      </c>
      <c r="V86" s="295">
        <f t="shared" si="4"/>
        <v>1</v>
      </c>
    </row>
    <row r="87" spans="20:22" x14ac:dyDescent="0.35">
      <c r="T87" s="295">
        <f t="shared" si="5"/>
        <v>82</v>
      </c>
      <c r="U87" s="295">
        <f t="shared" si="3"/>
        <v>0</v>
      </c>
      <c r="V87" s="295">
        <f t="shared" si="4"/>
        <v>1</v>
      </c>
    </row>
    <row r="88" spans="20:22" x14ac:dyDescent="0.35">
      <c r="T88" s="295">
        <f t="shared" si="5"/>
        <v>83</v>
      </c>
      <c r="U88" s="295">
        <f t="shared" si="3"/>
        <v>0</v>
      </c>
      <c r="V88" s="295">
        <f t="shared" si="4"/>
        <v>1</v>
      </c>
    </row>
    <row r="89" spans="20:22" x14ac:dyDescent="0.35">
      <c r="T89" s="295">
        <f t="shared" si="5"/>
        <v>84</v>
      </c>
      <c r="U89" s="295">
        <f t="shared" si="3"/>
        <v>0</v>
      </c>
      <c r="V89" s="295">
        <f t="shared" si="4"/>
        <v>1</v>
      </c>
    </row>
    <row r="90" spans="20:22" x14ac:dyDescent="0.35">
      <c r="T90" s="295">
        <f t="shared" si="5"/>
        <v>85</v>
      </c>
      <c r="U90" s="295">
        <f t="shared" si="3"/>
        <v>0</v>
      </c>
      <c r="V90" s="295">
        <f t="shared" si="4"/>
        <v>1</v>
      </c>
    </row>
    <row r="91" spans="20:22" x14ac:dyDescent="0.35">
      <c r="T91" s="295">
        <f t="shared" si="5"/>
        <v>86</v>
      </c>
      <c r="U91" s="295">
        <f t="shared" si="3"/>
        <v>0</v>
      </c>
      <c r="V91" s="295">
        <f t="shared" si="4"/>
        <v>1</v>
      </c>
    </row>
    <row r="92" spans="20:22" x14ac:dyDescent="0.35">
      <c r="T92" s="295">
        <f t="shared" si="5"/>
        <v>87</v>
      </c>
      <c r="U92" s="295">
        <f t="shared" si="3"/>
        <v>0</v>
      </c>
      <c r="V92" s="295">
        <f t="shared" si="4"/>
        <v>1</v>
      </c>
    </row>
    <row r="93" spans="20:22" x14ac:dyDescent="0.35">
      <c r="T93" s="295">
        <f t="shared" si="5"/>
        <v>88</v>
      </c>
      <c r="U93" s="295">
        <f t="shared" si="3"/>
        <v>0</v>
      </c>
      <c r="V93" s="295">
        <f t="shared" si="4"/>
        <v>1</v>
      </c>
    </row>
    <row r="94" spans="20:22" x14ac:dyDescent="0.35">
      <c r="T94" s="295">
        <f t="shared" si="5"/>
        <v>89</v>
      </c>
      <c r="U94" s="295">
        <f t="shared" ref="U94:U105" si="6">_xlfn.HYPGEOM.DIST(T94,$H$4,$H$5,$H$6,FALSE)</f>
        <v>0</v>
      </c>
      <c r="V94" s="295">
        <f t="shared" ref="V94:V105" si="7">_xlfn.HYPGEOM.DIST(T94,$H$4,$H$5,$H$6,TRUE)</f>
        <v>1</v>
      </c>
    </row>
    <row r="95" spans="20:22" x14ac:dyDescent="0.35">
      <c r="T95" s="295">
        <f t="shared" si="5"/>
        <v>90</v>
      </c>
      <c r="U95" s="295">
        <f t="shared" si="6"/>
        <v>0</v>
      </c>
      <c r="V95" s="295">
        <f t="shared" si="7"/>
        <v>1</v>
      </c>
    </row>
    <row r="96" spans="20:22" x14ac:dyDescent="0.35">
      <c r="T96" s="295">
        <f t="shared" si="5"/>
        <v>91</v>
      </c>
      <c r="U96" s="295">
        <f t="shared" si="6"/>
        <v>0</v>
      </c>
      <c r="V96" s="295">
        <f t="shared" si="7"/>
        <v>1</v>
      </c>
    </row>
    <row r="97" spans="20:22" x14ac:dyDescent="0.35">
      <c r="T97" s="295">
        <f t="shared" si="5"/>
        <v>92</v>
      </c>
      <c r="U97" s="295">
        <f t="shared" si="6"/>
        <v>0</v>
      </c>
      <c r="V97" s="295">
        <f t="shared" si="7"/>
        <v>1</v>
      </c>
    </row>
    <row r="98" spans="20:22" x14ac:dyDescent="0.35">
      <c r="T98" s="295">
        <f t="shared" si="5"/>
        <v>93</v>
      </c>
      <c r="U98" s="295">
        <f t="shared" si="6"/>
        <v>0</v>
      </c>
      <c r="V98" s="295">
        <f t="shared" si="7"/>
        <v>1</v>
      </c>
    </row>
    <row r="99" spans="20:22" x14ac:dyDescent="0.35">
      <c r="T99" s="295">
        <f t="shared" si="5"/>
        <v>94</v>
      </c>
      <c r="U99" s="295">
        <f t="shared" si="6"/>
        <v>0</v>
      </c>
      <c r="V99" s="295">
        <f t="shared" si="7"/>
        <v>1</v>
      </c>
    </row>
    <row r="100" spans="20:22" x14ac:dyDescent="0.35">
      <c r="T100" s="295">
        <f t="shared" si="5"/>
        <v>95</v>
      </c>
      <c r="U100" s="295">
        <f t="shared" si="6"/>
        <v>0</v>
      </c>
      <c r="V100" s="295">
        <f t="shared" si="7"/>
        <v>1</v>
      </c>
    </row>
    <row r="101" spans="20:22" x14ac:dyDescent="0.35">
      <c r="T101" s="295">
        <f t="shared" si="5"/>
        <v>96</v>
      </c>
      <c r="U101" s="295">
        <f t="shared" si="6"/>
        <v>0</v>
      </c>
      <c r="V101" s="295">
        <f t="shared" si="7"/>
        <v>1</v>
      </c>
    </row>
    <row r="102" spans="20:22" x14ac:dyDescent="0.35">
      <c r="T102" s="295">
        <f t="shared" si="5"/>
        <v>97</v>
      </c>
      <c r="U102" s="295">
        <f t="shared" si="6"/>
        <v>0</v>
      </c>
      <c r="V102" s="295">
        <f t="shared" si="7"/>
        <v>1</v>
      </c>
    </row>
    <row r="103" spans="20:22" x14ac:dyDescent="0.35">
      <c r="T103" s="295">
        <f t="shared" si="5"/>
        <v>98</v>
      </c>
      <c r="U103" s="295">
        <f t="shared" si="6"/>
        <v>0</v>
      </c>
      <c r="V103" s="295">
        <f t="shared" si="7"/>
        <v>1</v>
      </c>
    </row>
    <row r="104" spans="20:22" x14ac:dyDescent="0.35">
      <c r="T104" s="295">
        <f t="shared" si="5"/>
        <v>99</v>
      </c>
      <c r="U104" s="295">
        <f t="shared" si="6"/>
        <v>0</v>
      </c>
      <c r="V104" s="295">
        <f t="shared" si="7"/>
        <v>1</v>
      </c>
    </row>
    <row r="105" spans="20:22" x14ac:dyDescent="0.35">
      <c r="T105" s="295">
        <f t="shared" si="5"/>
        <v>100</v>
      </c>
      <c r="U105" s="295">
        <f t="shared" si="6"/>
        <v>0</v>
      </c>
      <c r="V105" s="295">
        <f t="shared" si="7"/>
        <v>1</v>
      </c>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7409" r:id="rId3" name="Spinner 1">
              <controlPr defaultSize="0" autoPict="0">
                <anchor moveWithCells="1" sizeWithCells="1">
                  <from>
                    <xdr:col>8</xdr:col>
                    <xdr:colOff>107950</xdr:colOff>
                    <xdr:row>3</xdr:row>
                    <xdr:rowOff>50800</xdr:rowOff>
                  </from>
                  <to>
                    <xdr:col>8</xdr:col>
                    <xdr:colOff>323850</xdr:colOff>
                    <xdr:row>3</xdr:row>
                    <xdr:rowOff>222250</xdr:rowOff>
                  </to>
                </anchor>
              </controlPr>
            </control>
          </mc:Choice>
        </mc:AlternateContent>
        <mc:AlternateContent xmlns:mc="http://schemas.openxmlformats.org/markup-compatibility/2006">
          <mc:Choice Requires="x14">
            <control shapeId="17411" r:id="rId4" name="Spinner 3">
              <controlPr defaultSize="0" autoPict="0">
                <anchor moveWithCells="1" sizeWithCells="1">
                  <from>
                    <xdr:col>8</xdr:col>
                    <xdr:colOff>95250</xdr:colOff>
                    <xdr:row>4</xdr:row>
                    <xdr:rowOff>38100</xdr:rowOff>
                  </from>
                  <to>
                    <xdr:col>8</xdr:col>
                    <xdr:colOff>317500</xdr:colOff>
                    <xdr:row>4</xdr:row>
                    <xdr:rowOff>209550</xdr:rowOff>
                  </to>
                </anchor>
              </controlPr>
            </control>
          </mc:Choice>
        </mc:AlternateContent>
        <mc:AlternateContent xmlns:mc="http://schemas.openxmlformats.org/markup-compatibility/2006">
          <mc:Choice Requires="x14">
            <control shapeId="17412" r:id="rId5" name="Spinner 4">
              <controlPr defaultSize="0" autoPict="0">
                <anchor moveWithCells="1" sizeWithCells="1">
                  <from>
                    <xdr:col>8</xdr:col>
                    <xdr:colOff>88900</xdr:colOff>
                    <xdr:row>5</xdr:row>
                    <xdr:rowOff>31750</xdr:rowOff>
                  </from>
                  <to>
                    <xdr:col>8</xdr:col>
                    <xdr:colOff>304800</xdr:colOff>
                    <xdr:row>5</xdr:row>
                    <xdr:rowOff>203200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3A11B-5200-4740-831D-4493645DD1A3}">
  <dimension ref="B1:Z255"/>
  <sheetViews>
    <sheetView workbookViewId="0"/>
  </sheetViews>
  <sheetFormatPr defaultRowHeight="14.5" x14ac:dyDescent="0.35"/>
  <cols>
    <col min="1" max="1" width="10" customWidth="1"/>
    <col min="2" max="2" width="11" customWidth="1"/>
    <col min="6" max="6" width="10.453125" customWidth="1"/>
    <col min="8" max="8" width="20" customWidth="1"/>
    <col min="11" max="11" width="15" customWidth="1"/>
    <col min="13" max="13" width="16.54296875" customWidth="1"/>
    <col min="15" max="15" width="4.81640625" customWidth="1"/>
    <col min="18" max="18" width="25.81640625" customWidth="1"/>
    <col min="22" max="26" width="9.1796875" style="295"/>
  </cols>
  <sheetData>
    <row r="1" spans="3:26" s="125" customFormat="1" ht="28.5" x14ac:dyDescent="0.65">
      <c r="C1" s="143" t="s">
        <v>11</v>
      </c>
      <c r="V1" s="294"/>
      <c r="W1" s="294"/>
      <c r="X1" s="294"/>
      <c r="Y1" s="294"/>
      <c r="Z1" s="294"/>
    </row>
    <row r="2" spans="3:26" x14ac:dyDescent="0.35">
      <c r="V2" s="295" t="s">
        <v>93</v>
      </c>
    </row>
    <row r="3" spans="3:26" ht="18.5" x14ac:dyDescent="0.45">
      <c r="H3" s="154" t="s">
        <v>105</v>
      </c>
      <c r="I3" s="161"/>
      <c r="J3" s="161"/>
      <c r="K3" s="162"/>
      <c r="W3" s="307" t="s">
        <v>138</v>
      </c>
      <c r="X3" s="295">
        <v>31</v>
      </c>
    </row>
    <row r="4" spans="3:26" ht="18.5" x14ac:dyDescent="0.45">
      <c r="H4" s="171" t="s">
        <v>106</v>
      </c>
      <c r="I4" s="224">
        <v>3</v>
      </c>
      <c r="J4" s="172"/>
      <c r="K4" s="167"/>
      <c r="V4" s="295" t="s">
        <v>141</v>
      </c>
      <c r="W4" s="295" t="s">
        <v>142</v>
      </c>
      <c r="X4" s="295" t="s">
        <v>6</v>
      </c>
      <c r="Y4" s="295" t="s">
        <v>7</v>
      </c>
    </row>
    <row r="5" spans="3:26" ht="18.5" x14ac:dyDescent="0.45">
      <c r="H5" s="171" t="s">
        <v>107</v>
      </c>
      <c r="I5" s="228">
        <f>D33/100</f>
        <v>0.25</v>
      </c>
      <c r="J5" s="172"/>
      <c r="K5" s="167"/>
      <c r="V5" s="295">
        <v>0</v>
      </c>
      <c r="W5" s="295">
        <f t="shared" ref="W5:W68" si="0">V5+$I$4</f>
        <v>3</v>
      </c>
      <c r="X5" s="295">
        <f t="shared" ref="X5:X68" si="1">_xlfn.NEGBINOM.DIST(V5,$I$4,$I$5, FALSE)</f>
        <v>1.5625000000000007E-2</v>
      </c>
      <c r="Y5" s="295">
        <f t="shared" ref="Y5:Y68" si="2">_xlfn.NEGBINOM.DIST(V5,$I$4,$I$5, TRUE)</f>
        <v>1.5625000000000007E-2</v>
      </c>
    </row>
    <row r="6" spans="3:26" ht="18.5" x14ac:dyDescent="0.45">
      <c r="H6" s="157" t="s">
        <v>108</v>
      </c>
      <c r="I6" s="227">
        <f>1-$I$5</f>
        <v>0.75</v>
      </c>
      <c r="J6" s="222" t="str">
        <f ca="1">_xlfn.FORMULATEXT(I6)</f>
        <v>=1-$I$5</v>
      </c>
      <c r="K6" s="160"/>
      <c r="V6" s="295">
        <f>V5+1</f>
        <v>1</v>
      </c>
      <c r="W6" s="295">
        <f t="shared" si="0"/>
        <v>4</v>
      </c>
      <c r="X6" s="295">
        <f t="shared" si="1"/>
        <v>3.5156250000000014E-2</v>
      </c>
      <c r="Y6" s="295">
        <f t="shared" si="2"/>
        <v>5.0781250000000021E-2</v>
      </c>
    </row>
    <row r="7" spans="3:26" x14ac:dyDescent="0.35">
      <c r="V7" s="295">
        <f t="shared" ref="V7:V70" si="3">V6+1</f>
        <v>2</v>
      </c>
      <c r="W7" s="295">
        <f t="shared" si="0"/>
        <v>5</v>
      </c>
      <c r="X7" s="295">
        <f t="shared" si="1"/>
        <v>5.2734375E-2</v>
      </c>
      <c r="Y7" s="295">
        <f t="shared" si="2"/>
        <v>0.10351562500000003</v>
      </c>
    </row>
    <row r="8" spans="3:26" ht="15.5" x14ac:dyDescent="0.35">
      <c r="K8" s="242" t="str">
        <f>_xlfn.CONCAT("Excel Functions for ",C1)</f>
        <v>Excel Functions for Negative Binomial Distribution</v>
      </c>
      <c r="L8" s="243"/>
      <c r="M8" s="243"/>
      <c r="N8" s="243"/>
      <c r="O8" s="243"/>
      <c r="P8" s="243"/>
      <c r="Q8" s="120"/>
      <c r="V8" s="295">
        <f t="shared" si="3"/>
        <v>3</v>
      </c>
      <c r="W8" s="295">
        <f t="shared" si="0"/>
        <v>6</v>
      </c>
      <c r="X8" s="295">
        <f t="shared" si="1"/>
        <v>6.5917968749999972E-2</v>
      </c>
      <c r="Y8" s="295">
        <f t="shared" si="2"/>
        <v>0.16943359375000003</v>
      </c>
    </row>
    <row r="9" spans="3:26" ht="15.5" x14ac:dyDescent="0.35">
      <c r="K9" s="248" t="s">
        <v>182</v>
      </c>
      <c r="L9" s="249" t="s">
        <v>164</v>
      </c>
      <c r="M9" s="249"/>
      <c r="N9" s="249"/>
      <c r="O9" s="249"/>
      <c r="P9" s="249"/>
      <c r="Q9" s="110"/>
      <c r="V9" s="295">
        <f t="shared" si="3"/>
        <v>4</v>
      </c>
      <c r="W9" s="295">
        <f t="shared" si="0"/>
        <v>7</v>
      </c>
      <c r="X9" s="295">
        <f t="shared" si="1"/>
        <v>7.4157714843750014E-2</v>
      </c>
      <c r="Y9" s="295">
        <f t="shared" si="2"/>
        <v>0.24359130859375006</v>
      </c>
    </row>
    <row r="10" spans="3:26" x14ac:dyDescent="0.35">
      <c r="V10" s="295">
        <f t="shared" si="3"/>
        <v>5</v>
      </c>
      <c r="W10" s="295">
        <f t="shared" si="0"/>
        <v>8</v>
      </c>
      <c r="X10" s="295">
        <f t="shared" si="1"/>
        <v>7.78656005859375E-2</v>
      </c>
      <c r="Y10" s="295">
        <f t="shared" si="2"/>
        <v>0.32145690917968756</v>
      </c>
    </row>
    <row r="11" spans="3:26" x14ac:dyDescent="0.35">
      <c r="V11" s="295">
        <f t="shared" si="3"/>
        <v>6</v>
      </c>
      <c r="W11" s="295">
        <f t="shared" si="0"/>
        <v>9</v>
      </c>
      <c r="X11" s="295">
        <f t="shared" si="1"/>
        <v>7.7865600585937514E-2</v>
      </c>
      <c r="Y11" s="295">
        <f t="shared" si="2"/>
        <v>0.39932250976562506</v>
      </c>
    </row>
    <row r="12" spans="3:26" x14ac:dyDescent="0.35">
      <c r="V12" s="295">
        <f t="shared" si="3"/>
        <v>7</v>
      </c>
      <c r="W12" s="295">
        <f t="shared" si="0"/>
        <v>10</v>
      </c>
      <c r="X12" s="295">
        <f t="shared" si="1"/>
        <v>7.5084686279296931E-2</v>
      </c>
      <c r="Y12" s="295">
        <f t="shared" si="2"/>
        <v>0.47440719604492199</v>
      </c>
    </row>
    <row r="13" spans="3:26" x14ac:dyDescent="0.35">
      <c r="V13" s="295">
        <f t="shared" si="3"/>
        <v>8</v>
      </c>
      <c r="W13" s="295">
        <f t="shared" si="0"/>
        <v>11</v>
      </c>
      <c r="X13" s="295">
        <f t="shared" si="1"/>
        <v>7.0391893386840862E-2</v>
      </c>
      <c r="Y13" s="295">
        <f t="shared" si="2"/>
        <v>0.54479908943176281</v>
      </c>
    </row>
    <row r="14" spans="3:26" x14ac:dyDescent="0.35">
      <c r="V14" s="295">
        <f t="shared" si="3"/>
        <v>9</v>
      </c>
      <c r="W14" s="295">
        <f t="shared" si="0"/>
        <v>12</v>
      </c>
      <c r="X14" s="295">
        <f t="shared" si="1"/>
        <v>6.4525902271270738E-2</v>
      </c>
      <c r="Y14" s="295">
        <f t="shared" si="2"/>
        <v>0.60932499170303323</v>
      </c>
    </row>
    <row r="15" spans="3:26" x14ac:dyDescent="0.35">
      <c r="V15" s="295">
        <f t="shared" si="3"/>
        <v>10</v>
      </c>
      <c r="W15" s="295">
        <f t="shared" si="0"/>
        <v>13</v>
      </c>
      <c r="X15" s="295">
        <f t="shared" si="1"/>
        <v>5.8073312044143677E-2</v>
      </c>
      <c r="Y15" s="295">
        <f t="shared" si="2"/>
        <v>0.66739830374717701</v>
      </c>
    </row>
    <row r="16" spans="3:26" x14ac:dyDescent="0.35">
      <c r="V16" s="295">
        <f t="shared" si="3"/>
        <v>11</v>
      </c>
      <c r="W16" s="295">
        <f t="shared" si="0"/>
        <v>14</v>
      </c>
      <c r="X16" s="295">
        <f t="shared" si="1"/>
        <v>5.1474072039127322E-2</v>
      </c>
      <c r="Y16" s="295">
        <f t="shared" si="2"/>
        <v>0.71887237578630436</v>
      </c>
    </row>
    <row r="17" spans="2:25" x14ac:dyDescent="0.35">
      <c r="V17" s="295">
        <f t="shared" si="3"/>
        <v>12</v>
      </c>
      <c r="W17" s="295">
        <f t="shared" si="0"/>
        <v>15</v>
      </c>
      <c r="X17" s="295">
        <f t="shared" si="1"/>
        <v>4.5039813034236438E-2</v>
      </c>
      <c r="Y17" s="295">
        <f t="shared" si="2"/>
        <v>0.76391218882054079</v>
      </c>
    </row>
    <row r="18" spans="2:25" x14ac:dyDescent="0.35">
      <c r="V18" s="295">
        <f t="shared" si="3"/>
        <v>13</v>
      </c>
      <c r="W18" s="295">
        <f t="shared" si="0"/>
        <v>16</v>
      </c>
      <c r="X18" s="295">
        <f t="shared" si="1"/>
        <v>3.8976761279627688E-2</v>
      </c>
      <c r="Y18" s="295">
        <f t="shared" si="2"/>
        <v>0.80288895010016859</v>
      </c>
    </row>
    <row r="19" spans="2:25" x14ac:dyDescent="0.35">
      <c r="V19" s="295">
        <f t="shared" si="3"/>
        <v>14</v>
      </c>
      <c r="W19" s="295">
        <f t="shared" si="0"/>
        <v>17</v>
      </c>
      <c r="X19" s="295">
        <f t="shared" si="1"/>
        <v>3.3408652525395176E-2</v>
      </c>
      <c r="Y19" s="295">
        <f t="shared" si="2"/>
        <v>0.83629760262556374</v>
      </c>
    </row>
    <row r="20" spans="2:25" x14ac:dyDescent="0.35">
      <c r="V20" s="295">
        <f t="shared" si="3"/>
        <v>15</v>
      </c>
      <c r="W20" s="295">
        <f t="shared" si="0"/>
        <v>18</v>
      </c>
      <c r="X20" s="295">
        <f t="shared" si="1"/>
        <v>2.8397354646585885E-2</v>
      </c>
      <c r="Y20" s="295">
        <f t="shared" si="2"/>
        <v>0.86469495727214962</v>
      </c>
    </row>
    <row r="21" spans="2:25" x14ac:dyDescent="0.35">
      <c r="V21" s="295">
        <f t="shared" si="3"/>
        <v>16</v>
      </c>
      <c r="W21" s="295">
        <f t="shared" si="0"/>
        <v>19</v>
      </c>
      <c r="X21" s="295">
        <f t="shared" si="1"/>
        <v>2.3960267983056834E-2</v>
      </c>
      <c r="Y21" s="295">
        <f t="shared" si="2"/>
        <v>0.88865522525520646</v>
      </c>
    </row>
    <row r="22" spans="2:25" x14ac:dyDescent="0.35">
      <c r="V22" s="295">
        <f t="shared" si="3"/>
        <v>17</v>
      </c>
      <c r="W22" s="295">
        <f t="shared" si="0"/>
        <v>20</v>
      </c>
      <c r="X22" s="295">
        <f t="shared" si="1"/>
        <v>2.0084342279915297E-2</v>
      </c>
      <c r="Y22" s="295">
        <f t="shared" si="2"/>
        <v>0.90873956753512175</v>
      </c>
    </row>
    <row r="23" spans="2:25" x14ac:dyDescent="0.35">
      <c r="V23" s="295">
        <f t="shared" si="3"/>
        <v>18</v>
      </c>
      <c r="W23" s="295">
        <f t="shared" si="0"/>
        <v>21</v>
      </c>
      <c r="X23" s="295">
        <f t="shared" si="1"/>
        <v>1.6736951899929412E-2</v>
      </c>
      <c r="Y23" s="295">
        <f t="shared" si="2"/>
        <v>0.92547651943505116</v>
      </c>
    </row>
    <row r="24" spans="2:25" x14ac:dyDescent="0.35">
      <c r="V24" s="295">
        <f t="shared" si="3"/>
        <v>19</v>
      </c>
      <c r="W24" s="295">
        <f t="shared" si="0"/>
        <v>22</v>
      </c>
      <c r="X24" s="295">
        <f t="shared" si="1"/>
        <v>1.3874052232836231E-2</v>
      </c>
      <c r="Y24" s="295">
        <f t="shared" si="2"/>
        <v>0.93935057166788738</v>
      </c>
    </row>
    <row r="25" spans="2:25" x14ac:dyDescent="0.35">
      <c r="V25" s="295">
        <f t="shared" si="3"/>
        <v>20</v>
      </c>
      <c r="W25" s="295">
        <f t="shared" si="0"/>
        <v>23</v>
      </c>
      <c r="X25" s="295">
        <f t="shared" si="1"/>
        <v>1.1446093092089884E-2</v>
      </c>
      <c r="Y25" s="295">
        <f t="shared" si="2"/>
        <v>0.95079666475997726</v>
      </c>
    </row>
    <row r="26" spans="2:25" x14ac:dyDescent="0.35">
      <c r="V26" s="295">
        <f t="shared" si="3"/>
        <v>21</v>
      </c>
      <c r="W26" s="295">
        <f t="shared" si="0"/>
        <v>24</v>
      </c>
      <c r="X26" s="295">
        <f t="shared" si="1"/>
        <v>9.4021478970738297E-3</v>
      </c>
      <c r="Y26" s="295">
        <f t="shared" si="2"/>
        <v>0.96019881265705109</v>
      </c>
    </row>
    <row r="27" spans="2:25" x14ac:dyDescent="0.35">
      <c r="V27" s="295">
        <f t="shared" si="3"/>
        <v>22</v>
      </c>
      <c r="W27" s="295">
        <f t="shared" si="0"/>
        <v>25</v>
      </c>
      <c r="X27" s="295">
        <f t="shared" si="1"/>
        <v>7.6926664612422336E-3</v>
      </c>
      <c r="Y27" s="295">
        <f t="shared" si="2"/>
        <v>0.96789147911829332</v>
      </c>
    </row>
    <row r="28" spans="2:25" x14ac:dyDescent="0.35">
      <c r="B28" s="197"/>
      <c r="C28" s="198" t="s">
        <v>27</v>
      </c>
      <c r="D28" s="199"/>
      <c r="E28" s="200"/>
      <c r="F28" s="200"/>
      <c r="G28" s="200"/>
      <c r="H28" s="200"/>
      <c r="I28" s="201"/>
      <c r="V28" s="295">
        <f t="shared" si="3"/>
        <v>23</v>
      </c>
      <c r="W28" s="295">
        <f t="shared" si="0"/>
        <v>26</v>
      </c>
      <c r="X28" s="295">
        <f t="shared" si="1"/>
        <v>6.2711954847083353E-3</v>
      </c>
      <c r="Y28" s="295">
        <f t="shared" si="2"/>
        <v>0.97416267460300165</v>
      </c>
    </row>
    <row r="29" spans="2:25" x14ac:dyDescent="0.35">
      <c r="B29" s="180" t="s">
        <v>6</v>
      </c>
      <c r="C29" s="181" t="str">
        <f>_xlfn.CONCAT(B29," of Negative Binomial Distribution (with num_s=",$I$4,", prob_s=",$I$5,", and prob_f=",$I$6,")")</f>
        <v>PDF of Negative Binomial Distribution (with num_s=3, prob_s=0.25, and prob_f=0.75)</v>
      </c>
      <c r="D29" s="182"/>
      <c r="E29" s="183"/>
      <c r="F29" s="183"/>
      <c r="G29" s="183"/>
      <c r="H29" s="183"/>
      <c r="I29" s="184"/>
      <c r="V29" s="295">
        <f t="shared" si="3"/>
        <v>24</v>
      </c>
      <c r="W29" s="295">
        <f t="shared" si="0"/>
        <v>27</v>
      </c>
      <c r="X29" s="295">
        <f t="shared" si="1"/>
        <v>5.0953463313255258E-3</v>
      </c>
      <c r="Y29" s="295">
        <f t="shared" si="2"/>
        <v>0.97925802093432712</v>
      </c>
    </row>
    <row r="30" spans="2:25" x14ac:dyDescent="0.35">
      <c r="B30" s="185" t="s">
        <v>7</v>
      </c>
      <c r="C30" s="186" t="str">
        <f>_xlfn.CONCAT(B30," of Negative Binomial Distribution (with num_s=",$I$4,", prob_s=",$I$5,", and prob_f=",$I$6,")")</f>
        <v>CDF of Negative Binomial Distribution (with num_s=3, prob_s=0.25, and prob_f=0.75)</v>
      </c>
      <c r="D30" s="187"/>
      <c r="E30" s="188"/>
      <c r="F30" s="188"/>
      <c r="G30" s="188"/>
      <c r="H30" s="188"/>
      <c r="I30" s="189"/>
      <c r="V30" s="295">
        <f t="shared" si="3"/>
        <v>25</v>
      </c>
      <c r="W30" s="295">
        <f t="shared" si="0"/>
        <v>28</v>
      </c>
      <c r="X30" s="295">
        <f t="shared" si="1"/>
        <v>4.1272305283736764E-3</v>
      </c>
      <c r="Y30" s="295">
        <f t="shared" si="2"/>
        <v>0.98338525146270084</v>
      </c>
    </row>
    <row r="31" spans="2:25" x14ac:dyDescent="0.35">
      <c r="V31" s="295">
        <f t="shared" si="3"/>
        <v>26</v>
      </c>
      <c r="W31" s="295">
        <f t="shared" si="0"/>
        <v>29</v>
      </c>
      <c r="X31" s="295">
        <f t="shared" si="1"/>
        <v>3.3335323498402767E-3</v>
      </c>
      <c r="Y31" s="295">
        <f t="shared" si="2"/>
        <v>0.98671878381254108</v>
      </c>
    </row>
    <row r="32" spans="2:25" x14ac:dyDescent="0.35">
      <c r="B32" s="232"/>
      <c r="C32" s="233" t="s">
        <v>139</v>
      </c>
      <c r="D32" s="128"/>
      <c r="V32" s="295">
        <f t="shared" si="3"/>
        <v>27</v>
      </c>
      <c r="W32" s="295">
        <f t="shared" si="0"/>
        <v>30</v>
      </c>
      <c r="X32" s="295">
        <f t="shared" si="1"/>
        <v>2.6853455040380019E-3</v>
      </c>
      <c r="Y32" s="295">
        <f t="shared" si="2"/>
        <v>0.98940412931657917</v>
      </c>
    </row>
    <row r="33" spans="2:25" x14ac:dyDescent="0.35">
      <c r="B33" s="229"/>
      <c r="C33" s="230" t="s">
        <v>140</v>
      </c>
      <c r="D33" s="231">
        <v>25</v>
      </c>
      <c r="V33" s="295">
        <f t="shared" si="3"/>
        <v>28</v>
      </c>
      <c r="W33" s="295">
        <f t="shared" si="0"/>
        <v>31</v>
      </c>
      <c r="X33" s="295">
        <f t="shared" si="1"/>
        <v>2.1578669228876799E-3</v>
      </c>
      <c r="Y33" s="295">
        <f t="shared" si="2"/>
        <v>0.99156199623946684</v>
      </c>
    </row>
    <row r="34" spans="2:25" x14ac:dyDescent="0.35">
      <c r="V34" s="295">
        <f t="shared" si="3"/>
        <v>29</v>
      </c>
      <c r="W34" s="295">
        <f t="shared" si="0"/>
        <v>32</v>
      </c>
      <c r="X34" s="295">
        <f t="shared" si="1"/>
        <v>1.7300139985220191E-3</v>
      </c>
      <c r="Y34" s="295">
        <f t="shared" si="2"/>
        <v>0.99329201023798874</v>
      </c>
    </row>
    <row r="35" spans="2:25" x14ac:dyDescent="0.35">
      <c r="V35" s="295">
        <f t="shared" si="3"/>
        <v>30</v>
      </c>
      <c r="W35" s="295">
        <f t="shared" si="0"/>
        <v>33</v>
      </c>
      <c r="X35" s="295">
        <f t="shared" si="1"/>
        <v>1.3840111988176144E-3</v>
      </c>
      <c r="Y35" s="295">
        <f t="shared" si="2"/>
        <v>0.99467602143680645</v>
      </c>
    </row>
    <row r="36" spans="2:25" x14ac:dyDescent="0.35">
      <c r="V36" s="295">
        <f t="shared" si="3"/>
        <v>31</v>
      </c>
      <c r="W36" s="295">
        <f t="shared" si="0"/>
        <v>34</v>
      </c>
      <c r="X36" s="295">
        <f t="shared" si="1"/>
        <v>1.104976682926966E-3</v>
      </c>
      <c r="Y36" s="295">
        <f t="shared" si="2"/>
        <v>0.99578099811973342</v>
      </c>
    </row>
    <row r="37" spans="2:25" x14ac:dyDescent="0.35">
      <c r="V37" s="295">
        <f t="shared" si="3"/>
        <v>32</v>
      </c>
      <c r="W37" s="295">
        <f t="shared" si="0"/>
        <v>35</v>
      </c>
      <c r="X37" s="295">
        <f t="shared" si="1"/>
        <v>8.8052829420742632E-4</v>
      </c>
      <c r="Y37" s="295">
        <f t="shared" si="2"/>
        <v>0.9966615264139409</v>
      </c>
    </row>
    <row r="38" spans="2:25" x14ac:dyDescent="0.35">
      <c r="V38" s="295">
        <f t="shared" si="3"/>
        <v>33</v>
      </c>
      <c r="W38" s="295">
        <f t="shared" si="0"/>
        <v>36</v>
      </c>
      <c r="X38" s="295">
        <f t="shared" si="1"/>
        <v>7.0042023402863468E-4</v>
      </c>
      <c r="Y38" s="295">
        <f t="shared" si="2"/>
        <v>0.99736194664796951</v>
      </c>
    </row>
    <row r="39" spans="2:25" x14ac:dyDescent="0.35">
      <c r="V39" s="295">
        <f t="shared" si="3"/>
        <v>34</v>
      </c>
      <c r="W39" s="295">
        <f t="shared" si="0"/>
        <v>37</v>
      </c>
      <c r="X39" s="295">
        <f t="shared" si="1"/>
        <v>5.5621606819920941E-4</v>
      </c>
      <c r="Y39" s="295">
        <f t="shared" si="2"/>
        <v>0.99791816271616862</v>
      </c>
    </row>
    <row r="40" spans="2:25" x14ac:dyDescent="0.35">
      <c r="V40" s="295">
        <f t="shared" si="3"/>
        <v>35</v>
      </c>
      <c r="W40" s="295">
        <f t="shared" si="0"/>
        <v>38</v>
      </c>
      <c r="X40" s="295">
        <f t="shared" si="1"/>
        <v>4.409998826436593E-4</v>
      </c>
      <c r="Y40" s="295">
        <f t="shared" si="2"/>
        <v>0.99835916259881241</v>
      </c>
    </row>
    <row r="41" spans="2:25" x14ac:dyDescent="0.35">
      <c r="V41" s="295">
        <f t="shared" si="3"/>
        <v>36</v>
      </c>
      <c r="W41" s="295">
        <f t="shared" si="0"/>
        <v>39</v>
      </c>
      <c r="X41" s="295">
        <f t="shared" si="1"/>
        <v>3.4912490709289746E-4</v>
      </c>
      <c r="Y41" s="295">
        <f t="shared" si="2"/>
        <v>0.99870828750590523</v>
      </c>
    </row>
    <row r="42" spans="2:25" x14ac:dyDescent="0.35">
      <c r="V42" s="295">
        <f t="shared" si="3"/>
        <v>37</v>
      </c>
      <c r="W42" s="295">
        <f t="shared" si="0"/>
        <v>40</v>
      </c>
      <c r="X42" s="295">
        <f t="shared" si="1"/>
        <v>2.7599739276938407E-4</v>
      </c>
      <c r="Y42" s="295">
        <f t="shared" si="2"/>
        <v>0.99898428489867463</v>
      </c>
    </row>
    <row r="43" spans="2:25" x14ac:dyDescent="0.35">
      <c r="V43" s="295">
        <f t="shared" si="3"/>
        <v>38</v>
      </c>
      <c r="W43" s="295">
        <f t="shared" si="0"/>
        <v>41</v>
      </c>
      <c r="X43" s="295">
        <f t="shared" si="1"/>
        <v>2.1789267850214566E-4</v>
      </c>
      <c r="Y43" s="295">
        <f t="shared" si="2"/>
        <v>0.99920217757717678</v>
      </c>
    </row>
    <row r="44" spans="2:25" x14ac:dyDescent="0.35">
      <c r="V44" s="295">
        <f t="shared" si="3"/>
        <v>39</v>
      </c>
      <c r="W44" s="295">
        <f t="shared" si="0"/>
        <v>42</v>
      </c>
      <c r="X44" s="295">
        <f t="shared" si="1"/>
        <v>1.7179999651130719E-4</v>
      </c>
      <c r="Y44" s="295">
        <f t="shared" si="2"/>
        <v>0.99937397757368807</v>
      </c>
    </row>
    <row r="45" spans="2:25" x14ac:dyDescent="0.35">
      <c r="V45" s="295">
        <f t="shared" si="3"/>
        <v>40</v>
      </c>
      <c r="W45" s="295">
        <f t="shared" si="0"/>
        <v>43</v>
      </c>
      <c r="X45" s="295">
        <f t="shared" si="1"/>
        <v>1.3529249725265433E-4</v>
      </c>
      <c r="Y45" s="295">
        <f t="shared" si="2"/>
        <v>0.9995092700709407</v>
      </c>
    </row>
    <row r="46" spans="2:25" x14ac:dyDescent="0.35">
      <c r="V46" s="295">
        <f t="shared" si="3"/>
        <v>41</v>
      </c>
      <c r="W46" s="295">
        <f t="shared" si="0"/>
        <v>44</v>
      </c>
      <c r="X46" s="295">
        <f t="shared" si="1"/>
        <v>1.0641909844873439E-4</v>
      </c>
      <c r="Y46" s="295">
        <f t="shared" si="2"/>
        <v>0.99961568916938948</v>
      </c>
    </row>
    <row r="47" spans="2:25" x14ac:dyDescent="0.35">
      <c r="V47" s="295">
        <f t="shared" si="3"/>
        <v>42</v>
      </c>
      <c r="W47" s="295">
        <f t="shared" si="0"/>
        <v>45</v>
      </c>
      <c r="X47" s="295">
        <f t="shared" si="1"/>
        <v>8.3615005924005635E-5</v>
      </c>
      <c r="Y47" s="295">
        <f t="shared" si="2"/>
        <v>0.9996993041753135</v>
      </c>
    </row>
    <row r="48" spans="2:25" x14ac:dyDescent="0.35">
      <c r="V48" s="295">
        <f t="shared" si="3"/>
        <v>43</v>
      </c>
      <c r="W48" s="295">
        <f t="shared" si="0"/>
        <v>46</v>
      </c>
      <c r="X48" s="295">
        <f t="shared" si="1"/>
        <v>6.5628056975236922E-5</v>
      </c>
      <c r="Y48" s="295">
        <f t="shared" si="2"/>
        <v>0.99976493223228868</v>
      </c>
    </row>
    <row r="49" spans="22:25" x14ac:dyDescent="0.35">
      <c r="V49" s="295">
        <f t="shared" si="3"/>
        <v>44</v>
      </c>
      <c r="W49" s="295">
        <f t="shared" si="0"/>
        <v>47</v>
      </c>
      <c r="X49" s="295">
        <f t="shared" si="1"/>
        <v>5.145836285558337E-5</v>
      </c>
      <c r="Y49" s="295">
        <f t="shared" si="2"/>
        <v>0.99981639059514427</v>
      </c>
    </row>
    <row r="50" spans="22:25" x14ac:dyDescent="0.35">
      <c r="V50" s="295">
        <f t="shared" si="3"/>
        <v>45</v>
      </c>
      <c r="W50" s="295">
        <f t="shared" si="0"/>
        <v>48</v>
      </c>
      <c r="X50" s="295">
        <f t="shared" si="1"/>
        <v>4.030905090354044E-5</v>
      </c>
      <c r="Y50" s="295">
        <f t="shared" si="2"/>
        <v>0.99985669964604784</v>
      </c>
    </row>
    <row r="51" spans="22:25" x14ac:dyDescent="0.35">
      <c r="V51" s="295">
        <f t="shared" si="3"/>
        <v>46</v>
      </c>
      <c r="W51" s="295">
        <f t="shared" si="0"/>
        <v>49</v>
      </c>
      <c r="X51" s="295">
        <f t="shared" si="1"/>
        <v>3.1546213750596784E-5</v>
      </c>
      <c r="Y51" s="295">
        <f t="shared" si="2"/>
        <v>0.99988824585979841</v>
      </c>
    </row>
    <row r="52" spans="22:25" x14ac:dyDescent="0.35">
      <c r="V52" s="295">
        <f t="shared" si="3"/>
        <v>47</v>
      </c>
      <c r="W52" s="295">
        <f t="shared" si="0"/>
        <v>50</v>
      </c>
      <c r="X52" s="295">
        <f t="shared" si="1"/>
        <v>2.4666454368817782E-5</v>
      </c>
      <c r="Y52" s="295">
        <f t="shared" si="2"/>
        <v>0.99991291231416723</v>
      </c>
    </row>
    <row r="53" spans="22:25" x14ac:dyDescent="0.35">
      <c r="V53" s="295">
        <f t="shared" si="3"/>
        <v>48</v>
      </c>
      <c r="W53" s="295">
        <f t="shared" si="0"/>
        <v>51</v>
      </c>
      <c r="X53" s="295">
        <f t="shared" si="1"/>
        <v>1.9270667475638861E-5</v>
      </c>
      <c r="Y53" s="295">
        <f t="shared" si="2"/>
        <v>0.99993218298164288</v>
      </c>
    </row>
    <row r="54" spans="22:25" x14ac:dyDescent="0.35">
      <c r="V54" s="295">
        <f t="shared" si="3"/>
        <v>49</v>
      </c>
      <c r="W54" s="295">
        <f t="shared" si="0"/>
        <v>52</v>
      </c>
      <c r="X54" s="295">
        <f t="shared" si="1"/>
        <v>1.5042918998840554E-5</v>
      </c>
      <c r="Y54" s="295">
        <f t="shared" si="2"/>
        <v>0.99994722590064167</v>
      </c>
    </row>
    <row r="55" spans="22:25" x14ac:dyDescent="0.35">
      <c r="V55" s="295">
        <f t="shared" si="3"/>
        <v>50</v>
      </c>
      <c r="W55" s="295">
        <f t="shared" si="0"/>
        <v>53</v>
      </c>
      <c r="X55" s="295">
        <f t="shared" si="1"/>
        <v>1.1733476819095596E-5</v>
      </c>
      <c r="Y55" s="295">
        <f t="shared" si="2"/>
        <v>0.99995895937746082</v>
      </c>
    </row>
    <row r="56" spans="22:25" x14ac:dyDescent="0.35">
      <c r="V56" s="295">
        <f t="shared" si="3"/>
        <v>51</v>
      </c>
      <c r="W56" s="295">
        <f t="shared" si="0"/>
        <v>54</v>
      </c>
      <c r="X56" s="295">
        <f t="shared" si="1"/>
        <v>9.1452098737068785E-6</v>
      </c>
      <c r="Y56" s="295">
        <f t="shared" si="2"/>
        <v>0.99996810458733454</v>
      </c>
    </row>
    <row r="57" spans="22:25" x14ac:dyDescent="0.35">
      <c r="V57" s="295">
        <f t="shared" si="3"/>
        <v>52</v>
      </c>
      <c r="W57" s="295">
        <f t="shared" si="0"/>
        <v>55</v>
      </c>
      <c r="X57" s="295">
        <f t="shared" si="1"/>
        <v>7.1227115362524818E-6</v>
      </c>
      <c r="Y57" s="295">
        <f t="shared" si="2"/>
        <v>0.99997522729887078</v>
      </c>
    </row>
    <row r="58" spans="22:25" x14ac:dyDescent="0.35">
      <c r="V58" s="295">
        <f t="shared" si="3"/>
        <v>53</v>
      </c>
      <c r="W58" s="295">
        <f t="shared" si="0"/>
        <v>56</v>
      </c>
      <c r="X58" s="295">
        <f t="shared" si="1"/>
        <v>5.5436198277436761E-6</v>
      </c>
      <c r="Y58" s="295">
        <f t="shared" si="2"/>
        <v>0.99998077091869852</v>
      </c>
    </row>
    <row r="59" spans="22:25" x14ac:dyDescent="0.35">
      <c r="V59" s="295">
        <f t="shared" si="3"/>
        <v>54</v>
      </c>
      <c r="W59" s="295">
        <f t="shared" si="0"/>
        <v>57</v>
      </c>
      <c r="X59" s="295">
        <f t="shared" si="1"/>
        <v>4.3117043104673016E-6</v>
      </c>
      <c r="Y59" s="295">
        <f t="shared" si="2"/>
        <v>0.999985082623009</v>
      </c>
    </row>
    <row r="60" spans="22:25" x14ac:dyDescent="0.35">
      <c r="V60" s="295">
        <f t="shared" si="3"/>
        <v>55</v>
      </c>
      <c r="W60" s="295">
        <f t="shared" si="0"/>
        <v>58</v>
      </c>
      <c r="X60" s="295">
        <f t="shared" si="1"/>
        <v>3.351370168590484E-6</v>
      </c>
      <c r="Y60" s="295">
        <f t="shared" si="2"/>
        <v>0.99998843399317749</v>
      </c>
    </row>
    <row r="61" spans="22:25" x14ac:dyDescent="0.35">
      <c r="V61" s="295">
        <f t="shared" si="3"/>
        <v>56</v>
      </c>
      <c r="W61" s="295">
        <f t="shared" si="0"/>
        <v>59</v>
      </c>
      <c r="X61" s="295">
        <f t="shared" si="1"/>
        <v>2.6032964702444061E-6</v>
      </c>
      <c r="Y61" s="295">
        <f t="shared" si="2"/>
        <v>0.99999103728964789</v>
      </c>
    </row>
    <row r="62" spans="22:25" x14ac:dyDescent="0.35">
      <c r="V62" s="295">
        <f t="shared" si="3"/>
        <v>57</v>
      </c>
      <c r="W62" s="295">
        <f t="shared" si="0"/>
        <v>60</v>
      </c>
      <c r="X62" s="295">
        <f t="shared" si="1"/>
        <v>2.0209801545318346E-6</v>
      </c>
      <c r="Y62" s="295">
        <f t="shared" si="2"/>
        <v>0.99999305826980234</v>
      </c>
    </row>
    <row r="63" spans="22:25" x14ac:dyDescent="0.35">
      <c r="V63" s="295">
        <f t="shared" si="3"/>
        <v>58</v>
      </c>
      <c r="W63" s="295">
        <f t="shared" si="0"/>
        <v>61</v>
      </c>
      <c r="X63" s="295">
        <f t="shared" si="1"/>
        <v>1.568001844033321E-6</v>
      </c>
      <c r="Y63" s="295">
        <f t="shared" si="2"/>
        <v>0.99999462627164637</v>
      </c>
    </row>
    <row r="64" spans="22:25" x14ac:dyDescent="0.35">
      <c r="V64" s="295">
        <f t="shared" si="3"/>
        <v>59</v>
      </c>
      <c r="W64" s="295">
        <f t="shared" si="0"/>
        <v>62</v>
      </c>
      <c r="X64" s="295">
        <f t="shared" si="1"/>
        <v>1.2158658366868569E-6</v>
      </c>
      <c r="Y64" s="295">
        <f t="shared" si="2"/>
        <v>0.99999584213748305</v>
      </c>
    </row>
    <row r="65" spans="22:25" x14ac:dyDescent="0.35">
      <c r="V65" s="295">
        <f t="shared" si="3"/>
        <v>60</v>
      </c>
      <c r="W65" s="295">
        <f t="shared" si="0"/>
        <v>63</v>
      </c>
      <c r="X65" s="295">
        <f t="shared" si="1"/>
        <v>9.4229602343231359E-7</v>
      </c>
      <c r="Y65" s="295">
        <f t="shared" si="2"/>
        <v>0.99999678443350648</v>
      </c>
    </row>
    <row r="66" spans="22:25" x14ac:dyDescent="0.35">
      <c r="V66" s="295">
        <f t="shared" si="3"/>
        <v>61</v>
      </c>
      <c r="W66" s="295">
        <f t="shared" si="0"/>
        <v>64</v>
      </c>
      <c r="X66" s="295">
        <f t="shared" si="1"/>
        <v>7.2989323126519225E-7</v>
      </c>
      <c r="Y66" s="295">
        <f t="shared" si="2"/>
        <v>0.99999751432673778</v>
      </c>
    </row>
    <row r="67" spans="22:25" x14ac:dyDescent="0.35">
      <c r="V67" s="295">
        <f t="shared" si="3"/>
        <v>62</v>
      </c>
      <c r="W67" s="295">
        <f t="shared" si="0"/>
        <v>65</v>
      </c>
      <c r="X67" s="295">
        <f t="shared" si="1"/>
        <v>5.6507863065692485E-7</v>
      </c>
      <c r="Y67" s="295">
        <f t="shared" si="2"/>
        <v>0.99999807940536845</v>
      </c>
    </row>
    <row r="68" spans="22:25" x14ac:dyDescent="0.35">
      <c r="V68" s="295">
        <f t="shared" si="3"/>
        <v>63</v>
      </c>
      <c r="W68" s="295">
        <f t="shared" si="0"/>
        <v>66</v>
      </c>
      <c r="X68" s="295">
        <f t="shared" si="1"/>
        <v>4.3726322610357348E-7</v>
      </c>
      <c r="Y68" s="295">
        <f t="shared" si="2"/>
        <v>0.99999851666859452</v>
      </c>
    </row>
    <row r="69" spans="22:25" x14ac:dyDescent="0.35">
      <c r="V69" s="295">
        <f t="shared" si="3"/>
        <v>64</v>
      </c>
      <c r="W69" s="295">
        <f t="shared" ref="W69:W132" si="4">V69+$I$4</f>
        <v>67</v>
      </c>
      <c r="X69" s="295">
        <f t="shared" ref="X69:X132" si="5">_xlfn.NEGBINOM.DIST(V69,$I$4,$I$5, FALSE)</f>
        <v>3.3819577643948164E-7</v>
      </c>
      <c r="Y69" s="295">
        <f t="shared" ref="Y69:Y132" si="6">_xlfn.NEGBINOM.DIST(V69,$I$4,$I$5, TRUE)</f>
        <v>0.99999885486437101</v>
      </c>
    </row>
    <row r="70" spans="22:25" x14ac:dyDescent="0.35">
      <c r="V70" s="295">
        <f t="shared" si="3"/>
        <v>65</v>
      </c>
      <c r="W70" s="295">
        <f t="shared" si="4"/>
        <v>68</v>
      </c>
      <c r="X70" s="295">
        <f t="shared" si="5"/>
        <v>2.6145135024744546E-7</v>
      </c>
      <c r="Y70" s="295">
        <f t="shared" si="6"/>
        <v>0.99999911631572114</v>
      </c>
    </row>
    <row r="71" spans="22:25" x14ac:dyDescent="0.35">
      <c r="V71" s="295">
        <f t="shared" ref="V71:V134" si="7">V70+1</f>
        <v>66</v>
      </c>
      <c r="W71" s="295">
        <f t="shared" si="4"/>
        <v>69</v>
      </c>
      <c r="X71" s="295">
        <f t="shared" si="5"/>
        <v>2.0203058882757158E-7</v>
      </c>
      <c r="Y71" s="295">
        <f t="shared" si="6"/>
        <v>0.99999931834631006</v>
      </c>
    </row>
    <row r="72" spans="22:25" x14ac:dyDescent="0.35">
      <c r="V72" s="295">
        <f t="shared" si="7"/>
        <v>67</v>
      </c>
      <c r="W72" s="295">
        <f t="shared" si="4"/>
        <v>70</v>
      </c>
      <c r="X72" s="295">
        <f t="shared" si="5"/>
        <v>1.5604601450487851E-7</v>
      </c>
      <c r="Y72" s="295">
        <f t="shared" si="6"/>
        <v>0.99999947439232462</v>
      </c>
    </row>
    <row r="73" spans="22:25" x14ac:dyDescent="0.35">
      <c r="V73" s="295">
        <f t="shared" si="7"/>
        <v>68</v>
      </c>
      <c r="W73" s="295">
        <f t="shared" si="4"/>
        <v>71</v>
      </c>
      <c r="X73" s="295">
        <f t="shared" si="5"/>
        <v>1.2047670237508959E-7</v>
      </c>
      <c r="Y73" s="295">
        <f t="shared" si="6"/>
        <v>0.9999995948690269</v>
      </c>
    </row>
    <row r="74" spans="22:25" x14ac:dyDescent="0.35">
      <c r="V74" s="295">
        <f t="shared" si="7"/>
        <v>69</v>
      </c>
      <c r="W74" s="295">
        <f t="shared" si="4"/>
        <v>72</v>
      </c>
      <c r="X74" s="295">
        <f t="shared" si="5"/>
        <v>9.2976585528601409E-8</v>
      </c>
      <c r="Y74" s="295">
        <f t="shared" si="6"/>
        <v>0.99999968784561244</v>
      </c>
    </row>
    <row r="75" spans="22:25" x14ac:dyDescent="0.35">
      <c r="V75" s="295">
        <f t="shared" si="7"/>
        <v>70</v>
      </c>
      <c r="W75" s="295">
        <f t="shared" si="4"/>
        <v>73</v>
      </c>
      <c r="X75" s="295">
        <f t="shared" si="5"/>
        <v>7.1724794550635521E-8</v>
      </c>
      <c r="Y75" s="295">
        <f t="shared" si="6"/>
        <v>0.99999975957040699</v>
      </c>
    </row>
    <row r="76" spans="22:25" x14ac:dyDescent="0.35">
      <c r="V76" s="295">
        <f t="shared" si="7"/>
        <v>71</v>
      </c>
      <c r="W76" s="295">
        <f t="shared" si="4"/>
        <v>74</v>
      </c>
      <c r="X76" s="295">
        <f t="shared" si="5"/>
        <v>5.5308908473905577E-8</v>
      </c>
      <c r="Y76" s="295">
        <f t="shared" si="6"/>
        <v>0.99999981487931544</v>
      </c>
    </row>
    <row r="77" spans="22:25" x14ac:dyDescent="0.35">
      <c r="V77" s="295">
        <f t="shared" si="7"/>
        <v>72</v>
      </c>
      <c r="W77" s="295">
        <f t="shared" si="4"/>
        <v>75</v>
      </c>
      <c r="X77" s="295">
        <f t="shared" si="5"/>
        <v>4.2633950281968858E-8</v>
      </c>
      <c r="Y77" s="295">
        <f t="shared" si="6"/>
        <v>0.99999985751326581</v>
      </c>
    </row>
    <row r="78" spans="22:25" x14ac:dyDescent="0.35">
      <c r="V78" s="295">
        <f t="shared" si="7"/>
        <v>73</v>
      </c>
      <c r="W78" s="295">
        <f t="shared" si="4"/>
        <v>76</v>
      </c>
      <c r="X78" s="295">
        <f t="shared" si="5"/>
        <v>3.2851502785763714E-8</v>
      </c>
      <c r="Y78" s="295">
        <f t="shared" si="6"/>
        <v>0.99999989036476855</v>
      </c>
    </row>
    <row r="79" spans="22:25" x14ac:dyDescent="0.35">
      <c r="V79" s="295">
        <f t="shared" si="7"/>
        <v>74</v>
      </c>
      <c r="W79" s="295">
        <f t="shared" si="4"/>
        <v>77</v>
      </c>
      <c r="X79" s="295">
        <f t="shared" si="5"/>
        <v>2.5304535929574787E-8</v>
      </c>
      <c r="Y79" s="295">
        <f t="shared" si="6"/>
        <v>0.99999991566930446</v>
      </c>
    </row>
    <row r="80" spans="22:25" x14ac:dyDescent="0.35">
      <c r="V80" s="295">
        <f t="shared" si="7"/>
        <v>75</v>
      </c>
      <c r="W80" s="295">
        <f t="shared" si="4"/>
        <v>78</v>
      </c>
      <c r="X80" s="295">
        <f t="shared" si="5"/>
        <v>1.9484492665772567E-8</v>
      </c>
      <c r="Y80" s="295">
        <f t="shared" si="6"/>
        <v>0.99999993515379715</v>
      </c>
    </row>
    <row r="81" spans="22:25" x14ac:dyDescent="0.35">
      <c r="V81" s="295">
        <f t="shared" si="7"/>
        <v>76</v>
      </c>
      <c r="W81" s="295">
        <f t="shared" si="4"/>
        <v>79</v>
      </c>
      <c r="X81" s="295">
        <f t="shared" si="5"/>
        <v>1.4997931854574929E-8</v>
      </c>
      <c r="Y81" s="295">
        <f t="shared" si="6"/>
        <v>0.99999995015172893</v>
      </c>
    </row>
    <row r="82" spans="22:25" x14ac:dyDescent="0.35">
      <c r="V82" s="295">
        <f t="shared" si="7"/>
        <v>77</v>
      </c>
      <c r="W82" s="295">
        <f t="shared" si="4"/>
        <v>80</v>
      </c>
      <c r="X82" s="295">
        <f t="shared" si="5"/>
        <v>1.1540616394591765E-8</v>
      </c>
      <c r="Y82" s="295">
        <f t="shared" si="6"/>
        <v>0.9999999616923454</v>
      </c>
    </row>
    <row r="83" spans="22:25" x14ac:dyDescent="0.35">
      <c r="V83" s="295">
        <f t="shared" si="7"/>
        <v>78</v>
      </c>
      <c r="W83" s="295">
        <f t="shared" si="4"/>
        <v>81</v>
      </c>
      <c r="X83" s="295">
        <f t="shared" si="5"/>
        <v>8.8773972266090056E-9</v>
      </c>
      <c r="Y83" s="295">
        <f t="shared" si="6"/>
        <v>0.99999997056974266</v>
      </c>
    </row>
    <row r="84" spans="22:25" x14ac:dyDescent="0.35">
      <c r="V84" s="295">
        <f t="shared" si="7"/>
        <v>79</v>
      </c>
      <c r="W84" s="295">
        <f t="shared" si="4"/>
        <v>82</v>
      </c>
      <c r="X84" s="295">
        <f t="shared" si="5"/>
        <v>6.8266060951455581E-9</v>
      </c>
      <c r="Y84" s="295">
        <f t="shared" si="6"/>
        <v>0.99999997739634872</v>
      </c>
    </row>
    <row r="85" spans="22:25" x14ac:dyDescent="0.35">
      <c r="V85" s="295">
        <f t="shared" si="7"/>
        <v>80</v>
      </c>
      <c r="W85" s="295">
        <f t="shared" si="4"/>
        <v>83</v>
      </c>
      <c r="X85" s="295">
        <f t="shared" si="5"/>
        <v>5.2479534356431358E-9</v>
      </c>
      <c r="Y85" s="295">
        <f t="shared" si="6"/>
        <v>0.99999998264430212</v>
      </c>
    </row>
    <row r="86" spans="22:25" x14ac:dyDescent="0.35">
      <c r="V86" s="295">
        <f t="shared" si="7"/>
        <v>81</v>
      </c>
      <c r="W86" s="295">
        <f t="shared" si="4"/>
        <v>84</v>
      </c>
      <c r="X86" s="295">
        <f t="shared" si="5"/>
        <v>4.0331493996146332E-9</v>
      </c>
      <c r="Y86" s="295">
        <f t="shared" si="6"/>
        <v>0.9999999866774516</v>
      </c>
    </row>
    <row r="87" spans="22:25" x14ac:dyDescent="0.35">
      <c r="V87" s="295">
        <f t="shared" si="7"/>
        <v>82</v>
      </c>
      <c r="W87" s="295">
        <f t="shared" si="4"/>
        <v>85</v>
      </c>
      <c r="X87" s="295">
        <f t="shared" si="5"/>
        <v>3.0986391728746629E-9</v>
      </c>
      <c r="Y87" s="295">
        <f t="shared" si="6"/>
        <v>0.99999998977609073</v>
      </c>
    </row>
    <row r="88" spans="22:25" x14ac:dyDescent="0.35">
      <c r="V88" s="295">
        <f t="shared" si="7"/>
        <v>83</v>
      </c>
      <c r="W88" s="295">
        <f t="shared" si="4"/>
        <v>86</v>
      </c>
      <c r="X88" s="295">
        <f t="shared" si="5"/>
        <v>2.3799788827802316E-9</v>
      </c>
      <c r="Y88" s="295">
        <f t="shared" si="6"/>
        <v>0.99999999215606961</v>
      </c>
    </row>
    <row r="89" spans="22:25" x14ac:dyDescent="0.35">
      <c r="V89" s="295">
        <f t="shared" si="7"/>
        <v>84</v>
      </c>
      <c r="W89" s="295">
        <f t="shared" si="4"/>
        <v>87</v>
      </c>
      <c r="X89" s="295">
        <f t="shared" si="5"/>
        <v>1.8274837849919705E-9</v>
      </c>
      <c r="Y89" s="295">
        <f t="shared" si="6"/>
        <v>0.99999999398355333</v>
      </c>
    </row>
    <row r="90" spans="22:25" x14ac:dyDescent="0.35">
      <c r="V90" s="295">
        <f t="shared" si="7"/>
        <v>85</v>
      </c>
      <c r="W90" s="295">
        <f t="shared" si="4"/>
        <v>88</v>
      </c>
      <c r="X90" s="295">
        <f t="shared" si="5"/>
        <v>1.4028625525967729E-9</v>
      </c>
      <c r="Y90" s="295">
        <f t="shared" si="6"/>
        <v>0.99999999538641593</v>
      </c>
    </row>
    <row r="91" spans="22:25" x14ac:dyDescent="0.35">
      <c r="V91" s="295">
        <f t="shared" si="7"/>
        <v>86</v>
      </c>
      <c r="W91" s="295">
        <f t="shared" si="4"/>
        <v>89</v>
      </c>
      <c r="X91" s="295">
        <f t="shared" si="5"/>
        <v>1.0766154473417175E-9</v>
      </c>
      <c r="Y91" s="295">
        <f t="shared" si="6"/>
        <v>0.99999999646303139</v>
      </c>
    </row>
    <row r="92" spans="22:25" x14ac:dyDescent="0.35">
      <c r="V92" s="295">
        <f t="shared" si="7"/>
        <v>87</v>
      </c>
      <c r="W92" s="295">
        <f t="shared" si="4"/>
        <v>90</v>
      </c>
      <c r="X92" s="295">
        <f t="shared" si="5"/>
        <v>8.2602392080527893E-10</v>
      </c>
      <c r="Y92" s="295">
        <f t="shared" si="6"/>
        <v>0.99999999728905531</v>
      </c>
    </row>
    <row r="93" spans="22:25" x14ac:dyDescent="0.35">
      <c r="V93" s="295">
        <f t="shared" si="7"/>
        <v>88</v>
      </c>
      <c r="W93" s="295">
        <f t="shared" si="4"/>
        <v>91</v>
      </c>
      <c r="X93" s="295">
        <f t="shared" si="5"/>
        <v>6.3359789379950285E-10</v>
      </c>
      <c r="Y93" s="295">
        <f t="shared" si="6"/>
        <v>0.99999999792265326</v>
      </c>
    </row>
    <row r="94" spans="22:25" x14ac:dyDescent="0.35">
      <c r="V94" s="295">
        <f t="shared" si="7"/>
        <v>89</v>
      </c>
      <c r="W94" s="295">
        <f t="shared" si="4"/>
        <v>92</v>
      </c>
      <c r="X94" s="295">
        <f t="shared" si="5"/>
        <v>4.858770365372581E-10</v>
      </c>
      <c r="Y94" s="295">
        <f t="shared" si="6"/>
        <v>0.99999999840853016</v>
      </c>
    </row>
    <row r="95" spans="22:25" x14ac:dyDescent="0.35">
      <c r="V95" s="295">
        <f t="shared" si="7"/>
        <v>90</v>
      </c>
      <c r="W95" s="295">
        <f t="shared" si="4"/>
        <v>93</v>
      </c>
      <c r="X95" s="295">
        <f t="shared" si="5"/>
        <v>3.7250572801189915E-10</v>
      </c>
      <c r="Y95" s="295">
        <f t="shared" si="6"/>
        <v>0.99999999878103596</v>
      </c>
    </row>
    <row r="96" spans="22:25" x14ac:dyDescent="0.35">
      <c r="V96" s="295">
        <f t="shared" si="7"/>
        <v>91</v>
      </c>
      <c r="W96" s="295">
        <f t="shared" si="4"/>
        <v>94</v>
      </c>
      <c r="X96" s="295">
        <f t="shared" si="5"/>
        <v>2.8551950031681235E-10</v>
      </c>
      <c r="Y96" s="295">
        <f t="shared" si="6"/>
        <v>0.99999999906655546</v>
      </c>
    </row>
    <row r="97" spans="22:25" x14ac:dyDescent="0.35">
      <c r="V97" s="295">
        <f t="shared" si="7"/>
        <v>92</v>
      </c>
      <c r="W97" s="295">
        <f t="shared" si="4"/>
        <v>95</v>
      </c>
      <c r="X97" s="295">
        <f t="shared" si="5"/>
        <v>2.1879483448190541E-10</v>
      </c>
      <c r="Y97" s="295">
        <f t="shared" si="6"/>
        <v>0.99999999928535033</v>
      </c>
    </row>
    <row r="98" spans="22:25" x14ac:dyDescent="0.35">
      <c r="V98" s="295">
        <f t="shared" si="7"/>
        <v>93</v>
      </c>
      <c r="W98" s="295">
        <f t="shared" si="4"/>
        <v>96</v>
      </c>
      <c r="X98" s="295">
        <f t="shared" si="5"/>
        <v>1.6762507480468627E-10</v>
      </c>
      <c r="Y98" s="295">
        <f t="shared" si="6"/>
        <v>0.99999999945297535</v>
      </c>
    </row>
    <row r="99" spans="22:25" x14ac:dyDescent="0.35">
      <c r="V99" s="295">
        <f t="shared" si="7"/>
        <v>94</v>
      </c>
      <c r="W99" s="295">
        <f t="shared" si="4"/>
        <v>97</v>
      </c>
      <c r="X99" s="295">
        <f t="shared" si="5"/>
        <v>1.2839367431848221E-10</v>
      </c>
      <c r="Y99" s="295">
        <f t="shared" si="6"/>
        <v>0.99999999958136909</v>
      </c>
    </row>
    <row r="100" spans="22:25" x14ac:dyDescent="0.35">
      <c r="V100" s="295">
        <f t="shared" si="7"/>
        <v>95</v>
      </c>
      <c r="W100" s="295">
        <f t="shared" si="4"/>
        <v>98</v>
      </c>
      <c r="X100" s="295">
        <f t="shared" si="5"/>
        <v>9.8322524280732407E-11</v>
      </c>
      <c r="Y100" s="295">
        <f t="shared" si="6"/>
        <v>0.99999999967969155</v>
      </c>
    </row>
    <row r="101" spans="22:25" x14ac:dyDescent="0.35">
      <c r="V101" s="295">
        <f t="shared" si="7"/>
        <v>96</v>
      </c>
      <c r="W101" s="295">
        <f t="shared" si="4"/>
        <v>99</v>
      </c>
      <c r="X101" s="295">
        <f t="shared" si="5"/>
        <v>7.5278182652436131E-11</v>
      </c>
      <c r="Y101" s="295">
        <f t="shared" si="6"/>
        <v>0.99999999975496978</v>
      </c>
    </row>
    <row r="102" spans="22:25" x14ac:dyDescent="0.35">
      <c r="V102" s="295">
        <f t="shared" si="7"/>
        <v>97</v>
      </c>
      <c r="W102" s="295">
        <f t="shared" si="4"/>
        <v>100</v>
      </c>
      <c r="X102" s="295">
        <f t="shared" si="5"/>
        <v>5.7622732597354422E-11</v>
      </c>
      <c r="Y102" s="295">
        <f t="shared" si="6"/>
        <v>0.99999999981259247</v>
      </c>
    </row>
    <row r="103" spans="22:25" x14ac:dyDescent="0.35">
      <c r="V103" s="295">
        <f t="shared" si="7"/>
        <v>98</v>
      </c>
      <c r="W103" s="295">
        <f t="shared" si="4"/>
        <v>101</v>
      </c>
      <c r="X103" s="295">
        <f t="shared" si="5"/>
        <v>4.4099030048995624E-11</v>
      </c>
      <c r="Y103" s="295">
        <f t="shared" si="6"/>
        <v>0.99999999985669152</v>
      </c>
    </row>
    <row r="104" spans="22:25" x14ac:dyDescent="0.35">
      <c r="V104" s="295">
        <f t="shared" si="7"/>
        <v>99</v>
      </c>
      <c r="W104" s="295">
        <f t="shared" si="4"/>
        <v>102</v>
      </c>
      <c r="X104" s="295">
        <f t="shared" si="5"/>
        <v>3.3742439658701309E-11</v>
      </c>
      <c r="Y104" s="295">
        <f t="shared" si="6"/>
        <v>0.99999999989043398</v>
      </c>
    </row>
    <row r="105" spans="22:25" x14ac:dyDescent="0.35">
      <c r="V105" s="295">
        <f t="shared" si="7"/>
        <v>100</v>
      </c>
      <c r="W105" s="295">
        <f t="shared" si="4"/>
        <v>103</v>
      </c>
      <c r="X105" s="295">
        <f t="shared" si="5"/>
        <v>2.5812966338906368E-11</v>
      </c>
      <c r="Y105" s="295">
        <f t="shared" si="6"/>
        <v>0.999999999916247</v>
      </c>
    </row>
    <row r="106" spans="22:25" x14ac:dyDescent="0.35">
      <c r="V106" s="295">
        <f t="shared" si="7"/>
        <v>101</v>
      </c>
      <c r="W106" s="295">
        <f t="shared" si="4"/>
        <v>104</v>
      </c>
      <c r="X106" s="295">
        <f t="shared" si="5"/>
        <v>1.9743085640401157E-11</v>
      </c>
      <c r="Y106" s="295">
        <f t="shared" si="6"/>
        <v>0.99999999993598998</v>
      </c>
    </row>
    <row r="107" spans="22:25" x14ac:dyDescent="0.35">
      <c r="V107" s="295">
        <f t="shared" si="7"/>
        <v>102</v>
      </c>
      <c r="W107" s="295">
        <f t="shared" si="4"/>
        <v>105</v>
      </c>
      <c r="X107" s="295">
        <f t="shared" si="5"/>
        <v>1.5097653725012721E-11</v>
      </c>
      <c r="Y107" s="295">
        <f t="shared" si="6"/>
        <v>0.99999999995108768</v>
      </c>
    </row>
    <row r="108" spans="22:25" x14ac:dyDescent="0.35">
      <c r="V108" s="295">
        <f t="shared" si="7"/>
        <v>103</v>
      </c>
      <c r="W108" s="295">
        <f t="shared" si="4"/>
        <v>106</v>
      </c>
      <c r="X108" s="295">
        <f t="shared" si="5"/>
        <v>1.1543109037327622E-11</v>
      </c>
      <c r="Y108" s="295">
        <f t="shared" si="6"/>
        <v>0.99999999996263078</v>
      </c>
    </row>
    <row r="109" spans="22:25" x14ac:dyDescent="0.35">
      <c r="V109" s="295">
        <f t="shared" si="7"/>
        <v>104</v>
      </c>
      <c r="W109" s="295">
        <f t="shared" si="4"/>
        <v>107</v>
      </c>
      <c r="X109" s="295">
        <f t="shared" si="5"/>
        <v>8.8238189275725883E-12</v>
      </c>
      <c r="Y109" s="295">
        <f t="shared" si="6"/>
        <v>0.99999999997145461</v>
      </c>
    </row>
    <row r="110" spans="22:25" x14ac:dyDescent="0.35">
      <c r="V110" s="295">
        <f t="shared" si="7"/>
        <v>105</v>
      </c>
      <c r="W110" s="295">
        <f t="shared" si="4"/>
        <v>108</v>
      </c>
      <c r="X110" s="295">
        <f t="shared" si="5"/>
        <v>6.7439187517876345E-12</v>
      </c>
      <c r="Y110" s="295">
        <f t="shared" si="6"/>
        <v>0.99999999997819855</v>
      </c>
    </row>
    <row r="111" spans="22:25" x14ac:dyDescent="0.35">
      <c r="V111" s="295">
        <f t="shared" si="7"/>
        <v>106</v>
      </c>
      <c r="W111" s="295">
        <f t="shared" si="4"/>
        <v>109</v>
      </c>
      <c r="X111" s="295">
        <f t="shared" si="5"/>
        <v>5.1533718763659944E-12</v>
      </c>
      <c r="Y111" s="295">
        <f t="shared" si="6"/>
        <v>0.99999999998335187</v>
      </c>
    </row>
    <row r="112" spans="22:25" x14ac:dyDescent="0.35">
      <c r="V112" s="295">
        <f t="shared" si="7"/>
        <v>107</v>
      </c>
      <c r="W112" s="295">
        <f t="shared" si="4"/>
        <v>110</v>
      </c>
      <c r="X112" s="295">
        <f t="shared" si="5"/>
        <v>3.9372724382516027E-12</v>
      </c>
      <c r="Y112" s="295">
        <f t="shared" si="6"/>
        <v>0.99999999998728917</v>
      </c>
    </row>
    <row r="113" spans="22:25" x14ac:dyDescent="0.35">
      <c r="V113" s="295">
        <f t="shared" si="7"/>
        <v>108</v>
      </c>
      <c r="W113" s="295">
        <f t="shared" si="4"/>
        <v>111</v>
      </c>
      <c r="X113" s="295">
        <f t="shared" si="5"/>
        <v>3.0076386681088754E-12</v>
      </c>
      <c r="Y113" s="295">
        <f t="shared" si="6"/>
        <v>0.99999999999029687</v>
      </c>
    </row>
    <row r="114" spans="22:25" x14ac:dyDescent="0.35">
      <c r="V114" s="295">
        <f t="shared" si="7"/>
        <v>109</v>
      </c>
      <c r="W114" s="295">
        <f t="shared" si="4"/>
        <v>112</v>
      </c>
      <c r="X114" s="295">
        <f t="shared" si="5"/>
        <v>2.297118524037269E-12</v>
      </c>
      <c r="Y114" s="295">
        <f t="shared" si="6"/>
        <v>0.99999999999259392</v>
      </c>
    </row>
    <row r="115" spans="22:25" x14ac:dyDescent="0.35">
      <c r="V115" s="295">
        <f t="shared" si="7"/>
        <v>110</v>
      </c>
      <c r="W115" s="295">
        <f t="shared" si="4"/>
        <v>113</v>
      </c>
      <c r="X115" s="295">
        <f t="shared" si="5"/>
        <v>1.7541632365375533E-12</v>
      </c>
      <c r="Y115" s="295">
        <f t="shared" si="6"/>
        <v>0.99999999999434808</v>
      </c>
    </row>
    <row r="116" spans="22:25" x14ac:dyDescent="0.35">
      <c r="V116" s="295">
        <f t="shared" si="7"/>
        <v>111</v>
      </c>
      <c r="W116" s="295">
        <f t="shared" si="4"/>
        <v>114</v>
      </c>
      <c r="X116" s="295">
        <f t="shared" si="5"/>
        <v>1.3393273360050263E-12</v>
      </c>
      <c r="Y116" s="295">
        <f t="shared" si="6"/>
        <v>0.99999999999568745</v>
      </c>
    </row>
    <row r="117" spans="22:25" x14ac:dyDescent="0.35">
      <c r="V117" s="295">
        <f t="shared" si="7"/>
        <v>112</v>
      </c>
      <c r="W117" s="295">
        <f t="shared" si="4"/>
        <v>115</v>
      </c>
      <c r="X117" s="295">
        <f t="shared" si="5"/>
        <v>1.0224329216824007E-12</v>
      </c>
      <c r="Y117" s="295">
        <f t="shared" si="6"/>
        <v>0.99999999999670985</v>
      </c>
    </row>
    <row r="118" spans="22:25" x14ac:dyDescent="0.35">
      <c r="V118" s="295">
        <f t="shared" si="7"/>
        <v>113</v>
      </c>
      <c r="W118" s="295">
        <f t="shared" si="4"/>
        <v>116</v>
      </c>
      <c r="X118" s="295">
        <f t="shared" si="5"/>
        <v>7.8039680969122055E-13</v>
      </c>
      <c r="Y118" s="295">
        <f t="shared" si="6"/>
        <v>0.99999999999749023</v>
      </c>
    </row>
    <row r="119" spans="22:25" x14ac:dyDescent="0.35">
      <c r="V119" s="295">
        <f t="shared" si="7"/>
        <v>114</v>
      </c>
      <c r="W119" s="295">
        <f t="shared" si="4"/>
        <v>117</v>
      </c>
      <c r="X119" s="295">
        <f t="shared" si="5"/>
        <v>5.9556598634330137E-13</v>
      </c>
      <c r="Y119" s="295">
        <f t="shared" si="6"/>
        <v>0.99999999999808575</v>
      </c>
    </row>
    <row r="120" spans="22:25" x14ac:dyDescent="0.35">
      <c r="V120" s="295">
        <f t="shared" si="7"/>
        <v>115</v>
      </c>
      <c r="W120" s="295">
        <f t="shared" si="4"/>
        <v>118</v>
      </c>
      <c r="X120" s="295">
        <f t="shared" si="5"/>
        <v>4.5444274175325451E-13</v>
      </c>
      <c r="Y120" s="295">
        <f t="shared" si="6"/>
        <v>0.99999999999854028</v>
      </c>
    </row>
    <row r="121" spans="22:25" x14ac:dyDescent="0.35">
      <c r="V121" s="295">
        <f t="shared" si="7"/>
        <v>116</v>
      </c>
      <c r="W121" s="295">
        <f t="shared" si="4"/>
        <v>119</v>
      </c>
      <c r="X121" s="295">
        <f t="shared" si="5"/>
        <v>3.4670847107899004E-13</v>
      </c>
      <c r="Y121" s="295">
        <f t="shared" si="6"/>
        <v>0.99999999999888689</v>
      </c>
    </row>
    <row r="122" spans="22:25" x14ac:dyDescent="0.35">
      <c r="V122" s="295">
        <f t="shared" si="7"/>
        <v>117</v>
      </c>
      <c r="W122" s="295">
        <f t="shared" si="4"/>
        <v>120</v>
      </c>
      <c r="X122" s="295">
        <f t="shared" si="5"/>
        <v>2.6447633370769214E-13</v>
      </c>
      <c r="Y122" s="295">
        <f t="shared" si="6"/>
        <v>0.99999999999915135</v>
      </c>
    </row>
    <row r="123" spans="22:25" x14ac:dyDescent="0.35">
      <c r="V123" s="295">
        <f t="shared" si="7"/>
        <v>118</v>
      </c>
      <c r="W123" s="295">
        <f t="shared" si="4"/>
        <v>121</v>
      </c>
      <c r="X123" s="295">
        <f t="shared" si="5"/>
        <v>2.0171923757366377E-13</v>
      </c>
      <c r="Y123" s="295">
        <f t="shared" si="6"/>
        <v>0.99999999999935318</v>
      </c>
    </row>
    <row r="124" spans="22:25" x14ac:dyDescent="0.35">
      <c r="V124" s="295">
        <f t="shared" si="7"/>
        <v>119</v>
      </c>
      <c r="W124" s="295">
        <f t="shared" si="4"/>
        <v>122</v>
      </c>
      <c r="X124" s="295">
        <f t="shared" si="5"/>
        <v>1.5383210764546257E-13</v>
      </c>
      <c r="Y124" s="295">
        <f t="shared" si="6"/>
        <v>0.99999999999950695</v>
      </c>
    </row>
    <row r="125" spans="22:25" x14ac:dyDescent="0.35">
      <c r="V125" s="295">
        <f t="shared" si="7"/>
        <v>120</v>
      </c>
      <c r="W125" s="295">
        <f t="shared" si="4"/>
        <v>123</v>
      </c>
      <c r="X125" s="295">
        <f t="shared" si="5"/>
        <v>1.1729698207966558E-13</v>
      </c>
      <c r="Y125" s="295">
        <f t="shared" si="6"/>
        <v>0.9999999999996243</v>
      </c>
    </row>
    <row r="126" spans="22:25" x14ac:dyDescent="0.35">
      <c r="V126" s="295">
        <f t="shared" si="7"/>
        <v>121</v>
      </c>
      <c r="W126" s="295">
        <f t="shared" si="4"/>
        <v>124</v>
      </c>
      <c r="X126" s="295">
        <f t="shared" si="5"/>
        <v>8.9426831378918393E-14</v>
      </c>
      <c r="Y126" s="295">
        <f t="shared" si="6"/>
        <v>0.99999999999971367</v>
      </c>
    </row>
    <row r="127" spans="22:25" x14ac:dyDescent="0.35">
      <c r="V127" s="295">
        <f t="shared" si="7"/>
        <v>122</v>
      </c>
      <c r="W127" s="295">
        <f t="shared" si="4"/>
        <v>125</v>
      </c>
      <c r="X127" s="295">
        <f t="shared" si="5"/>
        <v>6.8169633756060483E-14</v>
      </c>
      <c r="Y127" s="295">
        <f t="shared" si="6"/>
        <v>0.99999999999978184</v>
      </c>
    </row>
    <row r="128" spans="22:25" x14ac:dyDescent="0.35">
      <c r="V128" s="295">
        <f t="shared" si="7"/>
        <v>123</v>
      </c>
      <c r="W128" s="295">
        <f t="shared" si="4"/>
        <v>126</v>
      </c>
      <c r="X128" s="295">
        <f t="shared" si="5"/>
        <v>5.1958562314070663E-14</v>
      </c>
      <c r="Y128" s="295">
        <f t="shared" si="6"/>
        <v>0.9999999999998338</v>
      </c>
    </row>
    <row r="129" spans="22:25" x14ac:dyDescent="0.35">
      <c r="V129" s="295">
        <f t="shared" si="7"/>
        <v>124</v>
      </c>
      <c r="W129" s="295">
        <f t="shared" si="4"/>
        <v>127</v>
      </c>
      <c r="X129" s="295">
        <f t="shared" si="5"/>
        <v>3.9597452731287647E-14</v>
      </c>
      <c r="Y129" s="295">
        <f t="shared" si="6"/>
        <v>0.99999999999987343</v>
      </c>
    </row>
    <row r="130" spans="22:25" x14ac:dyDescent="0.35">
      <c r="V130" s="295">
        <f t="shared" si="7"/>
        <v>125</v>
      </c>
      <c r="W130" s="295">
        <f t="shared" si="4"/>
        <v>128</v>
      </c>
      <c r="X130" s="295">
        <f t="shared" si="5"/>
        <v>3.0173258981241051E-14</v>
      </c>
      <c r="Y130" s="295">
        <f t="shared" si="6"/>
        <v>0.99999999999990363</v>
      </c>
    </row>
    <row r="131" spans="22:25" x14ac:dyDescent="0.35">
      <c r="V131" s="295">
        <f t="shared" si="7"/>
        <v>126</v>
      </c>
      <c r="W131" s="295">
        <f t="shared" si="4"/>
        <v>129</v>
      </c>
      <c r="X131" s="295">
        <f t="shared" si="5"/>
        <v>2.2989149699993333E-14</v>
      </c>
      <c r="Y131" s="295">
        <f t="shared" si="6"/>
        <v>0.9999999999999265</v>
      </c>
    </row>
    <row r="132" spans="22:25" x14ac:dyDescent="0.35">
      <c r="V132" s="295">
        <f t="shared" si="7"/>
        <v>127</v>
      </c>
      <c r="W132" s="295">
        <f t="shared" si="4"/>
        <v>130</v>
      </c>
      <c r="X132" s="295">
        <f t="shared" si="5"/>
        <v>1.7513387665152412E-14</v>
      </c>
      <c r="Y132" s="295">
        <f t="shared" si="6"/>
        <v>0.99999999999994404</v>
      </c>
    </row>
    <row r="133" spans="22:25" x14ac:dyDescent="0.35">
      <c r="V133" s="295">
        <f t="shared" si="7"/>
        <v>128</v>
      </c>
      <c r="W133" s="295">
        <f t="shared" ref="W133:W196" si="8">V133+$I$4</f>
        <v>131</v>
      </c>
      <c r="X133" s="295">
        <f t="shared" ref="X133:X196" si="9">_xlfn.NEGBINOM.DIST(V133,$I$4,$I$5, FALSE)</f>
        <v>1.3340275760565354E-14</v>
      </c>
      <c r="Y133" s="295">
        <f t="shared" ref="Y133:Y196" si="10">_xlfn.NEGBINOM.DIST(V133,$I$4,$I$5, TRUE)</f>
        <v>0.99999999999995737</v>
      </c>
    </row>
    <row r="134" spans="22:25" x14ac:dyDescent="0.35">
      <c r="V134" s="295">
        <f t="shared" si="7"/>
        <v>129</v>
      </c>
      <c r="W134" s="295">
        <f t="shared" si="8"/>
        <v>132</v>
      </c>
      <c r="X134" s="295">
        <f t="shared" si="9"/>
        <v>1.0160326306011881E-14</v>
      </c>
      <c r="Y134" s="295">
        <f t="shared" si="10"/>
        <v>0.99999999999996758</v>
      </c>
    </row>
    <row r="135" spans="22:25" x14ac:dyDescent="0.35">
      <c r="V135" s="295">
        <f t="shared" ref="V135:V198" si="11">V134+1</f>
        <v>130</v>
      </c>
      <c r="W135" s="295">
        <f t="shared" si="8"/>
        <v>133</v>
      </c>
      <c r="X135" s="295">
        <f t="shared" si="9"/>
        <v>7.7374792638090857E-15</v>
      </c>
      <c r="Y135" s="295">
        <f t="shared" si="10"/>
        <v>0.99999999999997535</v>
      </c>
    </row>
    <row r="136" spans="22:25" x14ac:dyDescent="0.35">
      <c r="V136" s="295">
        <f t="shared" si="11"/>
        <v>131</v>
      </c>
      <c r="W136" s="295">
        <f t="shared" si="8"/>
        <v>134</v>
      </c>
      <c r="X136" s="295">
        <f t="shared" si="9"/>
        <v>5.8917065386637866E-15</v>
      </c>
      <c r="Y136" s="295">
        <f t="shared" si="10"/>
        <v>0.99999999999998124</v>
      </c>
    </row>
    <row r="137" spans="22:25" x14ac:dyDescent="0.35">
      <c r="V137" s="295">
        <f t="shared" si="11"/>
        <v>132</v>
      </c>
      <c r="W137" s="295">
        <f t="shared" si="8"/>
        <v>135</v>
      </c>
      <c r="X137" s="295">
        <f t="shared" si="9"/>
        <v>4.4857311146644945E-15</v>
      </c>
      <c r="Y137" s="295">
        <f t="shared" si="10"/>
        <v>0.99999999999998579</v>
      </c>
    </row>
    <row r="138" spans="22:25" x14ac:dyDescent="0.35">
      <c r="V138" s="295">
        <f t="shared" si="11"/>
        <v>133</v>
      </c>
      <c r="W138" s="295">
        <f t="shared" si="8"/>
        <v>136</v>
      </c>
      <c r="X138" s="295">
        <f t="shared" si="9"/>
        <v>3.4148892884194043E-15</v>
      </c>
      <c r="Y138" s="295">
        <f t="shared" si="10"/>
        <v>0.99999999999998912</v>
      </c>
    </row>
    <row r="139" spans="22:25" x14ac:dyDescent="0.35">
      <c r="V139" s="295">
        <f t="shared" si="11"/>
        <v>134</v>
      </c>
      <c r="W139" s="295">
        <f t="shared" si="8"/>
        <v>137</v>
      </c>
      <c r="X139" s="295">
        <f t="shared" si="9"/>
        <v>2.5993933389461205E-15</v>
      </c>
      <c r="Y139" s="295">
        <f t="shared" si="10"/>
        <v>0.99999999999999178</v>
      </c>
    </row>
    <row r="140" spans="22:25" x14ac:dyDescent="0.35">
      <c r="V140" s="295">
        <f t="shared" si="11"/>
        <v>135</v>
      </c>
      <c r="W140" s="295">
        <f t="shared" si="8"/>
        <v>138</v>
      </c>
      <c r="X140" s="295">
        <f t="shared" si="9"/>
        <v>1.9784271524200811E-15</v>
      </c>
      <c r="Y140" s="295">
        <f t="shared" si="10"/>
        <v>0.99999999999999378</v>
      </c>
    </row>
    <row r="141" spans="22:25" x14ac:dyDescent="0.35">
      <c r="V141" s="295">
        <f t="shared" si="11"/>
        <v>136</v>
      </c>
      <c r="W141" s="295">
        <f t="shared" si="8"/>
        <v>139</v>
      </c>
      <c r="X141" s="295">
        <f t="shared" si="9"/>
        <v>1.5056412520255807E-15</v>
      </c>
      <c r="Y141" s="295">
        <f t="shared" si="10"/>
        <v>0.99999999999999523</v>
      </c>
    </row>
    <row r="142" spans="22:25" x14ac:dyDescent="0.35">
      <c r="V142" s="295">
        <f t="shared" si="11"/>
        <v>137</v>
      </c>
      <c r="W142" s="295">
        <f t="shared" si="8"/>
        <v>140</v>
      </c>
      <c r="X142" s="295">
        <f t="shared" si="9"/>
        <v>1.1457160622165429E-15</v>
      </c>
      <c r="Y142" s="295">
        <f t="shared" si="10"/>
        <v>0.99999999999999634</v>
      </c>
    </row>
    <row r="143" spans="22:25" x14ac:dyDescent="0.35">
      <c r="V143" s="295">
        <f t="shared" si="11"/>
        <v>138</v>
      </c>
      <c r="W143" s="295">
        <f t="shared" si="8"/>
        <v>141</v>
      </c>
      <c r="X143" s="295">
        <f t="shared" si="9"/>
        <v>8.7174048212128568E-16</v>
      </c>
      <c r="Y143" s="295">
        <f t="shared" si="10"/>
        <v>0.99999999999999722</v>
      </c>
    </row>
    <row r="144" spans="22:25" x14ac:dyDescent="0.35">
      <c r="V144" s="295">
        <f t="shared" si="11"/>
        <v>139</v>
      </c>
      <c r="W144" s="295">
        <f t="shared" si="8"/>
        <v>142</v>
      </c>
      <c r="X144" s="295">
        <f t="shared" si="9"/>
        <v>6.63212632980763E-16</v>
      </c>
      <c r="Y144" s="295">
        <f t="shared" si="10"/>
        <v>0.99999999999999789</v>
      </c>
    </row>
    <row r="145" spans="22:25" x14ac:dyDescent="0.35">
      <c r="V145" s="295">
        <f t="shared" si="11"/>
        <v>140</v>
      </c>
      <c r="W145" s="295">
        <f t="shared" si="8"/>
        <v>143</v>
      </c>
      <c r="X145" s="295">
        <f t="shared" si="9"/>
        <v>5.0451532437465124E-16</v>
      </c>
      <c r="Y145" s="295">
        <f t="shared" si="10"/>
        <v>0.99999999999999845</v>
      </c>
    </row>
    <row r="146" spans="22:25" x14ac:dyDescent="0.35">
      <c r="V146" s="295">
        <f t="shared" si="11"/>
        <v>141</v>
      </c>
      <c r="W146" s="295">
        <f t="shared" si="8"/>
        <v>144</v>
      </c>
      <c r="X146" s="295">
        <f t="shared" si="9"/>
        <v>3.8375367758284524E-16</v>
      </c>
      <c r="Y146" s="295">
        <f t="shared" si="10"/>
        <v>0.99999999999999878</v>
      </c>
    </row>
    <row r="147" spans="22:25" x14ac:dyDescent="0.35">
      <c r="V147" s="295">
        <f t="shared" si="11"/>
        <v>142</v>
      </c>
      <c r="W147" s="295">
        <f t="shared" si="8"/>
        <v>145</v>
      </c>
      <c r="X147" s="295">
        <f t="shared" si="9"/>
        <v>2.9186899421794226E-16</v>
      </c>
      <c r="Y147" s="295">
        <f t="shared" si="10"/>
        <v>0.99999999999999911</v>
      </c>
    </row>
    <row r="148" spans="22:25" x14ac:dyDescent="0.35">
      <c r="V148" s="295">
        <f t="shared" si="11"/>
        <v>143</v>
      </c>
      <c r="W148" s="295">
        <f t="shared" si="8"/>
        <v>146</v>
      </c>
      <c r="X148" s="295">
        <f t="shared" si="9"/>
        <v>2.2196330853986854E-16</v>
      </c>
      <c r="Y148" s="295">
        <f t="shared" si="10"/>
        <v>0.99999999999999933</v>
      </c>
    </row>
    <row r="149" spans="22:25" x14ac:dyDescent="0.35">
      <c r="V149" s="295">
        <f t="shared" si="11"/>
        <v>144</v>
      </c>
      <c r="W149" s="295">
        <f t="shared" si="8"/>
        <v>147</v>
      </c>
      <c r="X149" s="295">
        <f t="shared" si="9"/>
        <v>1.6878459920219022E-16</v>
      </c>
      <c r="Y149" s="295">
        <f t="shared" si="10"/>
        <v>0.99999999999999944</v>
      </c>
    </row>
    <row r="150" spans="22:25" x14ac:dyDescent="0.35">
      <c r="V150" s="295">
        <f t="shared" si="11"/>
        <v>145</v>
      </c>
      <c r="W150" s="295">
        <f t="shared" si="8"/>
        <v>148</v>
      </c>
      <c r="X150" s="295">
        <f t="shared" si="9"/>
        <v>1.2833449697959597E-16</v>
      </c>
      <c r="Y150" s="295">
        <f t="shared" si="10"/>
        <v>0.99999999999999956</v>
      </c>
    </row>
    <row r="151" spans="22:25" x14ac:dyDescent="0.35">
      <c r="V151" s="295">
        <f t="shared" si="11"/>
        <v>146</v>
      </c>
      <c r="W151" s="295">
        <f t="shared" si="8"/>
        <v>149</v>
      </c>
      <c r="X151" s="295">
        <f t="shared" si="9"/>
        <v>9.7569377840651502E-17</v>
      </c>
      <c r="Y151" s="295">
        <f t="shared" si="10"/>
        <v>0.99999999999999967</v>
      </c>
    </row>
    <row r="152" spans="22:25" x14ac:dyDescent="0.35">
      <c r="V152" s="295">
        <f t="shared" si="11"/>
        <v>147</v>
      </c>
      <c r="W152" s="295">
        <f t="shared" si="8"/>
        <v>150</v>
      </c>
      <c r="X152" s="295">
        <f t="shared" si="9"/>
        <v>7.4172639276822253E-17</v>
      </c>
      <c r="Y152" s="295">
        <f t="shared" si="10"/>
        <v>0.99999999999999978</v>
      </c>
    </row>
    <row r="153" spans="22:25" x14ac:dyDescent="0.35">
      <c r="V153" s="295">
        <f t="shared" si="11"/>
        <v>148</v>
      </c>
      <c r="W153" s="295">
        <f t="shared" si="8"/>
        <v>151</v>
      </c>
      <c r="X153" s="295">
        <f t="shared" si="9"/>
        <v>5.6381229180017008E-17</v>
      </c>
      <c r="Y153" s="295">
        <f t="shared" si="10"/>
        <v>0.99999999999999978</v>
      </c>
    </row>
    <row r="154" spans="22:25" x14ac:dyDescent="0.35">
      <c r="V154" s="295">
        <f t="shared" si="11"/>
        <v>149</v>
      </c>
      <c r="W154" s="295">
        <f t="shared" si="8"/>
        <v>152</v>
      </c>
      <c r="X154" s="295">
        <f t="shared" si="9"/>
        <v>4.2853518151925608E-17</v>
      </c>
      <c r="Y154" s="295">
        <f t="shared" si="10"/>
        <v>0.99999999999999989</v>
      </c>
    </row>
    <row r="155" spans="22:25" x14ac:dyDescent="0.35">
      <c r="V155" s="295">
        <f t="shared" si="11"/>
        <v>150</v>
      </c>
      <c r="W155" s="295">
        <f t="shared" si="8"/>
        <v>153</v>
      </c>
      <c r="X155" s="295">
        <f t="shared" si="9"/>
        <v>3.2568673795463561E-17</v>
      </c>
      <c r="Y155" s="295">
        <f t="shared" si="10"/>
        <v>0.99999999999999989</v>
      </c>
    </row>
    <row r="156" spans="22:25" x14ac:dyDescent="0.35">
      <c r="V156" s="295">
        <f t="shared" si="11"/>
        <v>151</v>
      </c>
      <c r="W156" s="295">
        <f t="shared" si="8"/>
        <v>154</v>
      </c>
      <c r="X156" s="295">
        <f t="shared" si="9"/>
        <v>2.475003521873784E-17</v>
      </c>
      <c r="Y156" s="295">
        <f t="shared" si="10"/>
        <v>1</v>
      </c>
    </row>
    <row r="157" spans="22:25" x14ac:dyDescent="0.35">
      <c r="V157" s="295">
        <f t="shared" si="11"/>
        <v>152</v>
      </c>
      <c r="W157" s="295">
        <f t="shared" si="8"/>
        <v>155</v>
      </c>
      <c r="X157" s="295">
        <f t="shared" si="9"/>
        <v>1.8806770182659556E-17</v>
      </c>
      <c r="Y157" s="295">
        <f t="shared" si="10"/>
        <v>1</v>
      </c>
    </row>
    <row r="158" spans="22:25" x14ac:dyDescent="0.35">
      <c r="V158" s="295">
        <f t="shared" si="11"/>
        <v>153</v>
      </c>
      <c r="W158" s="295">
        <f t="shared" si="8"/>
        <v>156</v>
      </c>
      <c r="X158" s="295">
        <f t="shared" si="9"/>
        <v>1.4289457736824566E-17</v>
      </c>
      <c r="Y158" s="295">
        <f t="shared" si="10"/>
        <v>1</v>
      </c>
    </row>
    <row r="159" spans="22:25" x14ac:dyDescent="0.35">
      <c r="V159" s="295">
        <f t="shared" si="11"/>
        <v>154</v>
      </c>
      <c r="W159" s="295">
        <f t="shared" si="8"/>
        <v>157</v>
      </c>
      <c r="X159" s="295">
        <f t="shared" si="9"/>
        <v>1.0856276332522619E-17</v>
      </c>
      <c r="Y159" s="295">
        <f t="shared" si="10"/>
        <v>1</v>
      </c>
    </row>
    <row r="160" spans="22:25" x14ac:dyDescent="0.35">
      <c r="V160" s="295">
        <f t="shared" si="11"/>
        <v>155</v>
      </c>
      <c r="W160" s="295">
        <f t="shared" si="8"/>
        <v>158</v>
      </c>
      <c r="X160" s="295">
        <f t="shared" si="9"/>
        <v>8.2472679880936895E-18</v>
      </c>
      <c r="Y160" s="295">
        <f t="shared" si="10"/>
        <v>1</v>
      </c>
    </row>
    <row r="161" spans="22:25" x14ac:dyDescent="0.35">
      <c r="V161" s="295">
        <f t="shared" si="11"/>
        <v>156</v>
      </c>
      <c r="W161" s="295">
        <f t="shared" si="8"/>
        <v>159</v>
      </c>
      <c r="X161" s="295">
        <f t="shared" si="9"/>
        <v>6.264751644801954E-18</v>
      </c>
      <c r="Y161" s="295">
        <f t="shared" si="10"/>
        <v>1</v>
      </c>
    </row>
    <row r="162" spans="22:25" x14ac:dyDescent="0.35">
      <c r="V162" s="295">
        <f t="shared" si="11"/>
        <v>157</v>
      </c>
      <c r="W162" s="295">
        <f t="shared" si="8"/>
        <v>160</v>
      </c>
      <c r="X162" s="295">
        <f t="shared" si="9"/>
        <v>4.7584180486792519E-18</v>
      </c>
      <c r="Y162" s="295">
        <f t="shared" si="10"/>
        <v>1</v>
      </c>
    </row>
    <row r="163" spans="22:25" x14ac:dyDescent="0.35">
      <c r="V163" s="295">
        <f t="shared" si="11"/>
        <v>158</v>
      </c>
      <c r="W163" s="295">
        <f t="shared" si="8"/>
        <v>161</v>
      </c>
      <c r="X163" s="295">
        <f t="shared" si="9"/>
        <v>3.6139883914019461E-18</v>
      </c>
      <c r="Y163" s="295">
        <f t="shared" si="10"/>
        <v>1</v>
      </c>
    </row>
    <row r="164" spans="22:25" x14ac:dyDescent="0.35">
      <c r="V164" s="295">
        <f t="shared" si="11"/>
        <v>159</v>
      </c>
      <c r="W164" s="295">
        <f t="shared" si="8"/>
        <v>162</v>
      </c>
      <c r="X164" s="295">
        <f t="shared" si="9"/>
        <v>2.7445855236589984E-18</v>
      </c>
      <c r="Y164" s="295">
        <f t="shared" si="10"/>
        <v>1</v>
      </c>
    </row>
    <row r="165" spans="22:25" x14ac:dyDescent="0.35">
      <c r="V165" s="295">
        <f t="shared" si="11"/>
        <v>160</v>
      </c>
      <c r="W165" s="295">
        <f t="shared" si="8"/>
        <v>163</v>
      </c>
      <c r="X165" s="295">
        <f t="shared" si="9"/>
        <v>2.0841696320285585E-18</v>
      </c>
      <c r="Y165" s="295">
        <f t="shared" si="10"/>
        <v>1</v>
      </c>
    </row>
    <row r="166" spans="22:25" x14ac:dyDescent="0.35">
      <c r="V166" s="295">
        <f t="shared" si="11"/>
        <v>161</v>
      </c>
      <c r="W166" s="295">
        <f t="shared" si="8"/>
        <v>164</v>
      </c>
      <c r="X166" s="295">
        <f t="shared" si="9"/>
        <v>1.5825449535123683E-18</v>
      </c>
      <c r="Y166" s="295">
        <f t="shared" si="10"/>
        <v>1</v>
      </c>
    </row>
    <row r="167" spans="22:25" x14ac:dyDescent="0.35">
      <c r="V167" s="295">
        <f t="shared" si="11"/>
        <v>162</v>
      </c>
      <c r="W167" s="295">
        <f t="shared" si="8"/>
        <v>165</v>
      </c>
      <c r="X167" s="295">
        <f t="shared" si="9"/>
        <v>1.2015619091482767E-18</v>
      </c>
      <c r="Y167" s="295">
        <f t="shared" si="10"/>
        <v>1</v>
      </c>
    </row>
    <row r="168" spans="22:25" x14ac:dyDescent="0.35">
      <c r="V168" s="295">
        <f t="shared" si="11"/>
        <v>163</v>
      </c>
      <c r="W168" s="295">
        <f t="shared" si="8"/>
        <v>166</v>
      </c>
      <c r="X168" s="295">
        <f t="shared" si="9"/>
        <v>9.1222875004355286E-19</v>
      </c>
      <c r="Y168" s="295">
        <f t="shared" si="10"/>
        <v>1</v>
      </c>
    </row>
    <row r="169" spans="22:25" x14ac:dyDescent="0.35">
      <c r="V169" s="295">
        <f t="shared" si="11"/>
        <v>164</v>
      </c>
      <c r="W169" s="295">
        <f t="shared" si="8"/>
        <v>167</v>
      </c>
      <c r="X169" s="295">
        <f t="shared" si="9"/>
        <v>6.925151181733103E-19</v>
      </c>
      <c r="Y169" s="295">
        <f t="shared" si="10"/>
        <v>1</v>
      </c>
    </row>
    <row r="170" spans="22:25" x14ac:dyDescent="0.35">
      <c r="V170" s="295">
        <f t="shared" si="11"/>
        <v>165</v>
      </c>
      <c r="W170" s="295">
        <f t="shared" si="8"/>
        <v>168</v>
      </c>
      <c r="X170" s="295">
        <f t="shared" si="9"/>
        <v>5.2568193061337919E-19</v>
      </c>
      <c r="Y170" s="295">
        <f t="shared" si="10"/>
        <v>1</v>
      </c>
    </row>
    <row r="171" spans="22:25" x14ac:dyDescent="0.35">
      <c r="V171" s="295">
        <f t="shared" si="11"/>
        <v>166</v>
      </c>
      <c r="W171" s="295">
        <f t="shared" si="8"/>
        <v>169</v>
      </c>
      <c r="X171" s="295">
        <f t="shared" si="9"/>
        <v>3.9901158588725905E-19</v>
      </c>
      <c r="Y171" s="295">
        <f t="shared" si="10"/>
        <v>1</v>
      </c>
    </row>
    <row r="172" spans="22:25" x14ac:dyDescent="0.35">
      <c r="V172" s="295">
        <f t="shared" si="11"/>
        <v>167</v>
      </c>
      <c r="W172" s="295">
        <f t="shared" si="8"/>
        <v>170</v>
      </c>
      <c r="X172" s="295">
        <f t="shared" si="9"/>
        <v>3.0284262581563329E-19</v>
      </c>
      <c r="Y172" s="295">
        <f t="shared" si="10"/>
        <v>1</v>
      </c>
    </row>
    <row r="173" spans="22:25" x14ac:dyDescent="0.35">
      <c r="V173" s="295">
        <f t="shared" si="11"/>
        <v>168</v>
      </c>
      <c r="W173" s="295">
        <f t="shared" si="8"/>
        <v>171</v>
      </c>
      <c r="X173" s="295">
        <f t="shared" si="9"/>
        <v>2.2983592137793552E-19</v>
      </c>
      <c r="Y173" s="295">
        <f t="shared" si="10"/>
        <v>1</v>
      </c>
    </row>
    <row r="174" spans="22:25" x14ac:dyDescent="0.35">
      <c r="V174" s="295">
        <f t="shared" si="11"/>
        <v>169</v>
      </c>
      <c r="W174" s="295">
        <f t="shared" si="8"/>
        <v>172</v>
      </c>
      <c r="X174" s="295">
        <f t="shared" si="9"/>
        <v>1.7441690483266168E-19</v>
      </c>
      <c r="Y174" s="295">
        <f t="shared" si="10"/>
        <v>1</v>
      </c>
    </row>
    <row r="175" spans="22:25" x14ac:dyDescent="0.35">
      <c r="V175" s="295">
        <f t="shared" si="11"/>
        <v>170</v>
      </c>
      <c r="W175" s="295">
        <f t="shared" si="8"/>
        <v>173</v>
      </c>
      <c r="X175" s="295">
        <f t="shared" si="9"/>
        <v>1.3235165131419782E-19</v>
      </c>
      <c r="Y175" s="295">
        <f t="shared" si="10"/>
        <v>1</v>
      </c>
    </row>
    <row r="176" spans="22:25" x14ac:dyDescent="0.35">
      <c r="V176" s="295">
        <f t="shared" si="11"/>
        <v>171</v>
      </c>
      <c r="W176" s="295">
        <f t="shared" si="8"/>
        <v>174</v>
      </c>
      <c r="X176" s="295">
        <f t="shared" si="9"/>
        <v>1.0042471788314107E-19</v>
      </c>
      <c r="Y176" s="295">
        <f t="shared" si="10"/>
        <v>1</v>
      </c>
    </row>
    <row r="177" spans="22:25" x14ac:dyDescent="0.35">
      <c r="V177" s="295">
        <f t="shared" si="11"/>
        <v>172</v>
      </c>
      <c r="W177" s="295">
        <f t="shared" si="8"/>
        <v>175</v>
      </c>
      <c r="X177" s="295">
        <f t="shared" si="9"/>
        <v>7.6194335370639461E-20</v>
      </c>
      <c r="Y177" s="295">
        <f t="shared" si="10"/>
        <v>1</v>
      </c>
    </row>
    <row r="178" spans="22:25" x14ac:dyDescent="0.35">
      <c r="V178" s="295">
        <f t="shared" si="11"/>
        <v>173</v>
      </c>
      <c r="W178" s="295">
        <f t="shared" si="8"/>
        <v>176</v>
      </c>
      <c r="X178" s="295">
        <f t="shared" si="9"/>
        <v>5.7806396054314094E-20</v>
      </c>
      <c r="Y178" s="295">
        <f t="shared" si="10"/>
        <v>1</v>
      </c>
    </row>
    <row r="179" spans="22:25" x14ac:dyDescent="0.35">
      <c r="V179" s="295">
        <f t="shared" si="11"/>
        <v>174</v>
      </c>
      <c r="W179" s="295">
        <f t="shared" si="8"/>
        <v>177</v>
      </c>
      <c r="X179" s="295">
        <f t="shared" si="9"/>
        <v>4.3853128041203706E-20</v>
      </c>
      <c r="Y179" s="295">
        <f t="shared" si="10"/>
        <v>1</v>
      </c>
    </row>
    <row r="180" spans="22:25" x14ac:dyDescent="0.35">
      <c r="V180" s="295">
        <f t="shared" si="11"/>
        <v>175</v>
      </c>
      <c r="W180" s="295">
        <f t="shared" si="8"/>
        <v>178</v>
      </c>
      <c r="X180" s="295">
        <f t="shared" si="9"/>
        <v>3.3265729985541799E-20</v>
      </c>
      <c r="Y180" s="295">
        <f t="shared" si="10"/>
        <v>1</v>
      </c>
    </row>
    <row r="181" spans="22:25" x14ac:dyDescent="0.35">
      <c r="V181" s="295">
        <f t="shared" si="11"/>
        <v>176</v>
      </c>
      <c r="W181" s="295">
        <f t="shared" si="8"/>
        <v>179</v>
      </c>
      <c r="X181" s="295">
        <f t="shared" si="9"/>
        <v>2.5232812233351502E-20</v>
      </c>
      <c r="Y181" s="295">
        <f t="shared" si="10"/>
        <v>1</v>
      </c>
    </row>
    <row r="182" spans="22:25" x14ac:dyDescent="0.35">
      <c r="V182" s="295">
        <f t="shared" si="11"/>
        <v>177</v>
      </c>
      <c r="W182" s="295">
        <f t="shared" si="8"/>
        <v>180</v>
      </c>
      <c r="X182" s="295">
        <f t="shared" si="9"/>
        <v>1.9138446566821549E-20</v>
      </c>
      <c r="Y182" s="295">
        <f t="shared" si="10"/>
        <v>1</v>
      </c>
    </row>
    <row r="183" spans="22:25" x14ac:dyDescent="0.35">
      <c r="V183" s="295">
        <f t="shared" si="11"/>
        <v>178</v>
      </c>
      <c r="W183" s="295">
        <f t="shared" si="8"/>
        <v>181</v>
      </c>
      <c r="X183" s="295">
        <f t="shared" si="9"/>
        <v>1.4515113969218667E-20</v>
      </c>
      <c r="Y183" s="295">
        <f t="shared" si="10"/>
        <v>1</v>
      </c>
    </row>
    <row r="184" spans="22:25" x14ac:dyDescent="0.35">
      <c r="V184" s="295">
        <f t="shared" si="11"/>
        <v>179</v>
      </c>
      <c r="W184" s="295">
        <f t="shared" si="8"/>
        <v>182</v>
      </c>
      <c r="X184" s="295">
        <f t="shared" si="9"/>
        <v>1.1007970510175634E-20</v>
      </c>
      <c r="Y184" s="295">
        <f t="shared" si="10"/>
        <v>1</v>
      </c>
    </row>
    <row r="185" spans="22:25" x14ac:dyDescent="0.35">
      <c r="V185" s="295">
        <f t="shared" si="11"/>
        <v>180</v>
      </c>
      <c r="W185" s="295">
        <f t="shared" si="8"/>
        <v>183</v>
      </c>
      <c r="X185" s="295">
        <f t="shared" si="9"/>
        <v>8.3477109702164715E-21</v>
      </c>
      <c r="Y185" s="295">
        <f t="shared" si="10"/>
        <v>1</v>
      </c>
    </row>
    <row r="186" spans="22:25" x14ac:dyDescent="0.35">
      <c r="V186" s="295">
        <f t="shared" si="11"/>
        <v>181</v>
      </c>
      <c r="W186" s="295">
        <f t="shared" si="8"/>
        <v>184</v>
      </c>
      <c r="X186" s="295">
        <f t="shared" si="9"/>
        <v>6.3299631528298916E-21</v>
      </c>
      <c r="Y186" s="295">
        <f t="shared" si="10"/>
        <v>1</v>
      </c>
    </row>
    <row r="187" spans="22:25" x14ac:dyDescent="0.35">
      <c r="V187" s="295">
        <f t="shared" si="11"/>
        <v>182</v>
      </c>
      <c r="W187" s="295">
        <f t="shared" si="8"/>
        <v>185</v>
      </c>
      <c r="X187" s="295">
        <f t="shared" si="9"/>
        <v>4.7996423906072611E-21</v>
      </c>
      <c r="Y187" s="295">
        <f t="shared" si="10"/>
        <v>1</v>
      </c>
    </row>
    <row r="188" spans="22:25" x14ac:dyDescent="0.35">
      <c r="V188" s="295">
        <f t="shared" si="11"/>
        <v>183</v>
      </c>
      <c r="W188" s="295">
        <f t="shared" si="8"/>
        <v>186</v>
      </c>
      <c r="X188" s="295">
        <f t="shared" si="9"/>
        <v>3.6390731240259988E-21</v>
      </c>
      <c r="Y188" s="295">
        <f t="shared" si="10"/>
        <v>1</v>
      </c>
    </row>
    <row r="189" spans="22:25" x14ac:dyDescent="0.35">
      <c r="V189" s="295">
        <f t="shared" si="11"/>
        <v>184</v>
      </c>
      <c r="W189" s="295">
        <f t="shared" si="8"/>
        <v>187</v>
      </c>
      <c r="X189" s="295">
        <f t="shared" si="9"/>
        <v>2.7589712000088549E-21</v>
      </c>
      <c r="Y189" s="295">
        <f t="shared" si="10"/>
        <v>1</v>
      </c>
    </row>
    <row r="190" spans="22:25" x14ac:dyDescent="0.35">
      <c r="V190" s="295">
        <f t="shared" si="11"/>
        <v>185</v>
      </c>
      <c r="W190" s="295">
        <f t="shared" si="8"/>
        <v>188</v>
      </c>
      <c r="X190" s="295">
        <f t="shared" si="9"/>
        <v>2.0915984367634543E-21</v>
      </c>
      <c r="Y190" s="295">
        <f t="shared" si="10"/>
        <v>1</v>
      </c>
    </row>
    <row r="191" spans="22:25" x14ac:dyDescent="0.35">
      <c r="V191" s="295">
        <f t="shared" si="11"/>
        <v>186</v>
      </c>
      <c r="W191" s="295">
        <f t="shared" si="8"/>
        <v>189</v>
      </c>
      <c r="X191" s="295">
        <f t="shared" si="9"/>
        <v>1.58556655690134E-21</v>
      </c>
      <c r="Y191" s="295">
        <f t="shared" si="10"/>
        <v>1</v>
      </c>
    </row>
    <row r="192" spans="22:25" x14ac:dyDescent="0.35">
      <c r="V192" s="295">
        <f t="shared" si="11"/>
        <v>187</v>
      </c>
      <c r="W192" s="295">
        <f t="shared" si="8"/>
        <v>190</v>
      </c>
      <c r="X192" s="295">
        <f t="shared" si="9"/>
        <v>1.2018933659933857E-21</v>
      </c>
      <c r="Y192" s="295">
        <f t="shared" si="10"/>
        <v>1</v>
      </c>
    </row>
    <row r="193" spans="22:25" x14ac:dyDescent="0.35">
      <c r="V193" s="295">
        <f t="shared" si="11"/>
        <v>188</v>
      </c>
      <c r="W193" s="295">
        <f t="shared" si="8"/>
        <v>191</v>
      </c>
      <c r="X193" s="295">
        <f t="shared" si="9"/>
        <v>9.1100959922371565E-22</v>
      </c>
      <c r="Y193" s="295">
        <f t="shared" si="10"/>
        <v>1</v>
      </c>
    </row>
    <row r="194" spans="22:25" x14ac:dyDescent="0.35">
      <c r="V194" s="295">
        <f t="shared" si="11"/>
        <v>189</v>
      </c>
      <c r="W194" s="295">
        <f t="shared" si="8"/>
        <v>192</v>
      </c>
      <c r="X194" s="295">
        <f t="shared" si="9"/>
        <v>6.9048743433225921E-22</v>
      </c>
      <c r="Y194" s="295">
        <f t="shared" si="10"/>
        <v>1</v>
      </c>
    </row>
    <row r="195" spans="22:25" x14ac:dyDescent="0.35">
      <c r="V195" s="295">
        <f t="shared" si="11"/>
        <v>190</v>
      </c>
      <c r="W195" s="295">
        <f t="shared" si="8"/>
        <v>193</v>
      </c>
      <c r="X195" s="295">
        <f t="shared" si="9"/>
        <v>5.2331679233603203E-22</v>
      </c>
      <c r="Y195" s="295">
        <f t="shared" si="10"/>
        <v>1</v>
      </c>
    </row>
    <row r="196" spans="22:25" x14ac:dyDescent="0.35">
      <c r="V196" s="295">
        <f t="shared" si="11"/>
        <v>191</v>
      </c>
      <c r="W196" s="295">
        <f t="shared" si="8"/>
        <v>194</v>
      </c>
      <c r="X196" s="295">
        <f t="shared" si="9"/>
        <v>3.9659741199288113E-22</v>
      </c>
      <c r="Y196" s="295">
        <f t="shared" si="10"/>
        <v>1</v>
      </c>
    </row>
    <row r="197" spans="22:25" x14ac:dyDescent="0.35">
      <c r="V197" s="295">
        <f t="shared" si="11"/>
        <v>192</v>
      </c>
      <c r="W197" s="295">
        <f t="shared" ref="W197:W255" si="12">V197+$I$4</f>
        <v>195</v>
      </c>
      <c r="X197" s="295">
        <f t="shared" ref="X197:X255" si="13">_xlfn.NEGBINOM.DIST(V197,$I$4,$I$5, FALSE)</f>
        <v>3.0054647627585236E-22</v>
      </c>
      <c r="Y197" s="295">
        <f t="shared" ref="Y197:Y255" si="14">_xlfn.NEGBINOM.DIST(V197,$I$4,$I$5, TRUE)</f>
        <v>1</v>
      </c>
    </row>
    <row r="198" spans="22:25" x14ac:dyDescent="0.35">
      <c r="V198" s="295">
        <f t="shared" si="11"/>
        <v>193</v>
      </c>
      <c r="W198" s="295">
        <f t="shared" si="12"/>
        <v>196</v>
      </c>
      <c r="X198" s="295">
        <f t="shared" si="13"/>
        <v>2.2774571064944884E-22</v>
      </c>
      <c r="Y198" s="295">
        <f t="shared" si="14"/>
        <v>1</v>
      </c>
    </row>
    <row r="199" spans="22:25" x14ac:dyDescent="0.35">
      <c r="V199" s="295">
        <f t="shared" ref="V199:V255" si="15">V198+1</f>
        <v>194</v>
      </c>
      <c r="W199" s="295">
        <f t="shared" si="12"/>
        <v>197</v>
      </c>
      <c r="X199" s="295">
        <f t="shared" si="13"/>
        <v>1.7257020343025453E-22</v>
      </c>
      <c r="Y199" s="295">
        <f t="shared" si="14"/>
        <v>1</v>
      </c>
    </row>
    <row r="200" spans="22:25" x14ac:dyDescent="0.35">
      <c r="V200" s="295">
        <f t="shared" si="15"/>
        <v>195</v>
      </c>
      <c r="W200" s="295">
        <f t="shared" si="12"/>
        <v>198</v>
      </c>
      <c r="X200" s="295">
        <f t="shared" si="13"/>
        <v>1.3075511567600012E-22</v>
      </c>
      <c r="Y200" s="295">
        <f t="shared" si="14"/>
        <v>1</v>
      </c>
    </row>
    <row r="201" spans="22:25" x14ac:dyDescent="0.35">
      <c r="V201" s="295">
        <f t="shared" si="15"/>
        <v>196</v>
      </c>
      <c r="W201" s="295">
        <f t="shared" si="12"/>
        <v>199</v>
      </c>
      <c r="X201" s="295">
        <f t="shared" si="13"/>
        <v>9.9067013662682681E-23</v>
      </c>
      <c r="Y201" s="295">
        <f t="shared" si="14"/>
        <v>1</v>
      </c>
    </row>
    <row r="202" spans="22:25" x14ac:dyDescent="0.35">
      <c r="V202" s="295">
        <f t="shared" si="15"/>
        <v>197</v>
      </c>
      <c r="W202" s="295">
        <f t="shared" si="12"/>
        <v>200</v>
      </c>
      <c r="X202" s="295">
        <f t="shared" si="13"/>
        <v>7.505457760992673E-23</v>
      </c>
      <c r="Y202" s="295">
        <f t="shared" si="14"/>
        <v>1</v>
      </c>
    </row>
    <row r="203" spans="22:25" x14ac:dyDescent="0.35">
      <c r="V203" s="295">
        <f t="shared" si="15"/>
        <v>198</v>
      </c>
      <c r="W203" s="295">
        <f t="shared" si="12"/>
        <v>201</v>
      </c>
      <c r="X203" s="295">
        <f t="shared" si="13"/>
        <v>5.6859528492368015E-23</v>
      </c>
      <c r="Y203" s="295">
        <f t="shared" si="14"/>
        <v>1</v>
      </c>
    </row>
    <row r="204" spans="22:25" x14ac:dyDescent="0.35">
      <c r="V204" s="295">
        <f t="shared" si="15"/>
        <v>199</v>
      </c>
      <c r="W204" s="295">
        <f t="shared" si="12"/>
        <v>202</v>
      </c>
      <c r="X204" s="295">
        <f t="shared" si="13"/>
        <v>4.3073235780023095E-23</v>
      </c>
      <c r="Y204" s="295">
        <f t="shared" si="14"/>
        <v>1</v>
      </c>
    </row>
    <row r="205" spans="22:25" x14ac:dyDescent="0.35">
      <c r="V205" s="295">
        <f t="shared" si="15"/>
        <v>200</v>
      </c>
      <c r="W205" s="295">
        <f t="shared" si="12"/>
        <v>203</v>
      </c>
      <c r="X205" s="295">
        <f t="shared" si="13"/>
        <v>3.2627976103367448E-23</v>
      </c>
      <c r="Y205" s="295">
        <f t="shared" si="14"/>
        <v>1</v>
      </c>
    </row>
    <row r="206" spans="22:25" x14ac:dyDescent="0.35">
      <c r="V206" s="295">
        <f t="shared" si="15"/>
        <v>201</v>
      </c>
      <c r="W206" s="295">
        <f t="shared" si="12"/>
        <v>204</v>
      </c>
      <c r="X206" s="295">
        <f t="shared" si="13"/>
        <v>2.4714474436505772E-23</v>
      </c>
      <c r="Y206" s="295">
        <f t="shared" si="14"/>
        <v>1</v>
      </c>
    </row>
    <row r="207" spans="22:25" x14ac:dyDescent="0.35">
      <c r="V207" s="295">
        <f t="shared" si="15"/>
        <v>202</v>
      </c>
      <c r="W207" s="295">
        <f t="shared" si="12"/>
        <v>205</v>
      </c>
      <c r="X207" s="295">
        <f t="shared" si="13"/>
        <v>1.8719379152403027E-23</v>
      </c>
      <c r="Y207" s="295">
        <f t="shared" si="14"/>
        <v>1</v>
      </c>
    </row>
    <row r="208" spans="22:25" x14ac:dyDescent="0.35">
      <c r="V208" s="295">
        <f t="shared" si="15"/>
        <v>203</v>
      </c>
      <c r="W208" s="295">
        <f t="shared" si="12"/>
        <v>206</v>
      </c>
      <c r="X208" s="295">
        <f t="shared" si="13"/>
        <v>1.4177854899911011E-23</v>
      </c>
      <c r="Y208" s="295">
        <f t="shared" si="14"/>
        <v>1</v>
      </c>
    </row>
    <row r="209" spans="22:25" x14ac:dyDescent="0.35">
      <c r="V209" s="295">
        <f t="shared" si="15"/>
        <v>204</v>
      </c>
      <c r="W209" s="295">
        <f t="shared" si="12"/>
        <v>207</v>
      </c>
      <c r="X209" s="295">
        <f t="shared" si="13"/>
        <v>1.0737640108020938E-23</v>
      </c>
      <c r="Y209" s="295">
        <f t="shared" si="14"/>
        <v>1</v>
      </c>
    </row>
    <row r="210" spans="22:25" x14ac:dyDescent="0.35">
      <c r="V210" s="295">
        <f t="shared" si="15"/>
        <v>205</v>
      </c>
      <c r="W210" s="295">
        <f t="shared" si="12"/>
        <v>208</v>
      </c>
      <c r="X210" s="295">
        <f t="shared" si="13"/>
        <v>8.1317981793670518E-24</v>
      </c>
      <c r="Y210" s="295">
        <f t="shared" si="14"/>
        <v>1</v>
      </c>
    </row>
    <row r="211" spans="22:25" x14ac:dyDescent="0.35">
      <c r="V211" s="295">
        <f t="shared" si="15"/>
        <v>206</v>
      </c>
      <c r="W211" s="295">
        <f t="shared" si="12"/>
        <v>209</v>
      </c>
      <c r="X211" s="295">
        <f t="shared" si="13"/>
        <v>6.1580607571906334E-24</v>
      </c>
      <c r="Y211" s="295">
        <f t="shared" si="14"/>
        <v>1</v>
      </c>
    </row>
    <row r="212" spans="22:25" x14ac:dyDescent="0.35">
      <c r="V212" s="295">
        <f t="shared" si="15"/>
        <v>207</v>
      </c>
      <c r="W212" s="295">
        <f t="shared" si="12"/>
        <v>210</v>
      </c>
      <c r="X212" s="295">
        <f t="shared" si="13"/>
        <v>4.6631691965681991E-24</v>
      </c>
      <c r="Y212" s="295">
        <f t="shared" si="14"/>
        <v>1</v>
      </c>
    </row>
    <row r="213" spans="22:25" x14ac:dyDescent="0.35">
      <c r="V213" s="295">
        <f t="shared" si="15"/>
        <v>208</v>
      </c>
      <c r="W213" s="295">
        <f t="shared" si="12"/>
        <v>211</v>
      </c>
      <c r="X213" s="295">
        <f t="shared" si="13"/>
        <v>3.5310055214398634E-24</v>
      </c>
      <c r="Y213" s="295">
        <f t="shared" si="14"/>
        <v>1</v>
      </c>
    </row>
    <row r="214" spans="22:25" x14ac:dyDescent="0.35">
      <c r="V214" s="295">
        <f t="shared" si="15"/>
        <v>209</v>
      </c>
      <c r="W214" s="295">
        <f t="shared" si="12"/>
        <v>212</v>
      </c>
      <c r="X214" s="295">
        <f t="shared" si="13"/>
        <v>2.6735962859705951E-24</v>
      </c>
      <c r="Y214" s="295">
        <f t="shared" si="14"/>
        <v>1</v>
      </c>
    </row>
    <row r="215" spans="22:25" x14ac:dyDescent="0.35">
      <c r="V215" s="295">
        <f t="shared" si="15"/>
        <v>210</v>
      </c>
      <c r="W215" s="295">
        <f t="shared" si="12"/>
        <v>213</v>
      </c>
      <c r="X215" s="295">
        <f t="shared" si="13"/>
        <v>2.024294330806328E-24</v>
      </c>
      <c r="Y215" s="295">
        <f t="shared" si="14"/>
        <v>1</v>
      </c>
    </row>
    <row r="216" spans="22:25" x14ac:dyDescent="0.35">
      <c r="V216" s="295">
        <f t="shared" si="15"/>
        <v>211</v>
      </c>
      <c r="W216" s="295">
        <f t="shared" si="12"/>
        <v>214</v>
      </c>
      <c r="X216" s="295">
        <f t="shared" si="13"/>
        <v>1.5326114660962619E-24</v>
      </c>
      <c r="Y216" s="295">
        <f t="shared" si="14"/>
        <v>1</v>
      </c>
    </row>
    <row r="217" spans="22:25" x14ac:dyDescent="0.35">
      <c r="V217" s="295">
        <f t="shared" si="15"/>
        <v>212</v>
      </c>
      <c r="W217" s="295">
        <f t="shared" si="12"/>
        <v>215</v>
      </c>
      <c r="X217" s="295">
        <f t="shared" si="13"/>
        <v>1.1603025486247607E-24</v>
      </c>
      <c r="Y217" s="295">
        <f t="shared" si="14"/>
        <v>1</v>
      </c>
    </row>
    <row r="218" spans="22:25" x14ac:dyDescent="0.35">
      <c r="V218" s="295">
        <f t="shared" si="15"/>
        <v>213</v>
      </c>
      <c r="W218" s="295">
        <f t="shared" si="12"/>
        <v>216</v>
      </c>
      <c r="X218" s="295">
        <f t="shared" si="13"/>
        <v>8.7839805617720231E-25</v>
      </c>
      <c r="Y218" s="295">
        <f t="shared" si="14"/>
        <v>1</v>
      </c>
    </row>
    <row r="219" spans="22:25" x14ac:dyDescent="0.35">
      <c r="V219" s="295">
        <f t="shared" si="15"/>
        <v>214</v>
      </c>
      <c r="W219" s="295">
        <f t="shared" si="12"/>
        <v>217</v>
      </c>
      <c r="X219" s="295">
        <f t="shared" si="13"/>
        <v>6.6495553785377509E-25</v>
      </c>
      <c r="Y219" s="295">
        <f t="shared" si="14"/>
        <v>1</v>
      </c>
    </row>
    <row r="220" spans="22:25" x14ac:dyDescent="0.35">
      <c r="V220" s="295">
        <f t="shared" si="15"/>
        <v>215</v>
      </c>
      <c r="W220" s="295">
        <f t="shared" si="12"/>
        <v>218</v>
      </c>
      <c r="X220" s="295">
        <f t="shared" si="13"/>
        <v>5.0335587807302406E-25</v>
      </c>
      <c r="Y220" s="295">
        <f t="shared" si="14"/>
        <v>1</v>
      </c>
    </row>
    <row r="221" spans="22:25" x14ac:dyDescent="0.35">
      <c r="V221" s="295">
        <f t="shared" si="15"/>
        <v>216</v>
      </c>
      <c r="W221" s="295">
        <f t="shared" si="12"/>
        <v>219</v>
      </c>
      <c r="X221" s="295">
        <f t="shared" si="13"/>
        <v>3.8101243548583361E-25</v>
      </c>
      <c r="Y221" s="295">
        <f t="shared" si="14"/>
        <v>1</v>
      </c>
    </row>
    <row r="222" spans="22:25" x14ac:dyDescent="0.35">
      <c r="V222" s="295">
        <f t="shared" si="15"/>
        <v>217</v>
      </c>
      <c r="W222" s="295">
        <f t="shared" si="12"/>
        <v>220</v>
      </c>
      <c r="X222" s="295">
        <f t="shared" si="13"/>
        <v>2.883930531269494E-25</v>
      </c>
      <c r="Y222" s="295">
        <f t="shared" si="14"/>
        <v>1</v>
      </c>
    </row>
    <row r="223" spans="22:25" x14ac:dyDescent="0.35">
      <c r="V223" s="295">
        <f t="shared" si="15"/>
        <v>218</v>
      </c>
      <c r="W223" s="295">
        <f t="shared" si="12"/>
        <v>221</v>
      </c>
      <c r="X223" s="295">
        <f t="shared" si="13"/>
        <v>2.1827914571535022E-25</v>
      </c>
      <c r="Y223" s="295">
        <f t="shared" si="14"/>
        <v>1</v>
      </c>
    </row>
    <row r="224" spans="22:25" x14ac:dyDescent="0.35">
      <c r="V224" s="295">
        <f t="shared" si="15"/>
        <v>219</v>
      </c>
      <c r="W224" s="295">
        <f t="shared" si="12"/>
        <v>222</v>
      </c>
      <c r="X224" s="295">
        <f t="shared" si="13"/>
        <v>1.6520442192839941E-25</v>
      </c>
      <c r="Y224" s="295">
        <f t="shared" si="14"/>
        <v>1</v>
      </c>
    </row>
    <row r="225" spans="22:25" x14ac:dyDescent="0.35">
      <c r="V225" s="295">
        <f t="shared" si="15"/>
        <v>220</v>
      </c>
      <c r="W225" s="295">
        <f t="shared" si="12"/>
        <v>223</v>
      </c>
      <c r="X225" s="295">
        <f t="shared" si="13"/>
        <v>1.2502971023217442E-25</v>
      </c>
      <c r="Y225" s="295">
        <f t="shared" si="14"/>
        <v>1</v>
      </c>
    </row>
    <row r="226" spans="22:25" x14ac:dyDescent="0.35">
      <c r="V226" s="295">
        <f t="shared" si="15"/>
        <v>221</v>
      </c>
      <c r="W226" s="295">
        <f t="shared" si="12"/>
        <v>224</v>
      </c>
      <c r="X226" s="295">
        <f t="shared" si="13"/>
        <v>9.4620900616883179E-26</v>
      </c>
      <c r="Y226" s="295">
        <f t="shared" si="14"/>
        <v>1</v>
      </c>
    </row>
    <row r="227" spans="22:25" x14ac:dyDescent="0.35">
      <c r="V227" s="295">
        <f t="shared" si="15"/>
        <v>222</v>
      </c>
      <c r="W227" s="295">
        <f t="shared" si="12"/>
        <v>225</v>
      </c>
      <c r="X227" s="295">
        <f t="shared" si="13"/>
        <v>7.1605005872235599E-26</v>
      </c>
      <c r="Y227" s="295">
        <f t="shared" si="14"/>
        <v>1</v>
      </c>
    </row>
    <row r="228" spans="22:25" x14ac:dyDescent="0.35">
      <c r="V228" s="295">
        <f t="shared" si="15"/>
        <v>223</v>
      </c>
      <c r="W228" s="295">
        <f t="shared" si="12"/>
        <v>226</v>
      </c>
      <c r="X228" s="295">
        <f t="shared" si="13"/>
        <v>5.4185402425739149E-26</v>
      </c>
      <c r="Y228" s="295">
        <f t="shared" si="14"/>
        <v>1</v>
      </c>
    </row>
    <row r="229" spans="22:25" x14ac:dyDescent="0.35">
      <c r="V229" s="295">
        <f t="shared" si="15"/>
        <v>224</v>
      </c>
      <c r="W229" s="295">
        <f t="shared" si="12"/>
        <v>227</v>
      </c>
      <c r="X229" s="295">
        <f t="shared" si="13"/>
        <v>4.1001900496262945E-26</v>
      </c>
      <c r="Y229" s="295">
        <f t="shared" si="14"/>
        <v>1</v>
      </c>
    </row>
    <row r="230" spans="22:25" x14ac:dyDescent="0.35">
      <c r="V230" s="295">
        <f t="shared" si="15"/>
        <v>225</v>
      </c>
      <c r="W230" s="295">
        <f t="shared" si="12"/>
        <v>228</v>
      </c>
      <c r="X230" s="295">
        <f t="shared" si="13"/>
        <v>3.1024771375505508E-26</v>
      </c>
      <c r="Y230" s="295">
        <f t="shared" si="14"/>
        <v>1</v>
      </c>
    </row>
    <row r="231" spans="22:25" x14ac:dyDescent="0.35">
      <c r="V231" s="295">
        <f t="shared" si="15"/>
        <v>226</v>
      </c>
      <c r="W231" s="295">
        <f t="shared" si="12"/>
        <v>229</v>
      </c>
      <c r="X231" s="295">
        <f t="shared" si="13"/>
        <v>2.3474495155802627E-26</v>
      </c>
      <c r="Y231" s="295">
        <f t="shared" si="14"/>
        <v>1</v>
      </c>
    </row>
    <row r="232" spans="22:25" x14ac:dyDescent="0.35">
      <c r="V232" s="295">
        <f t="shared" si="15"/>
        <v>227</v>
      </c>
      <c r="W232" s="295">
        <f t="shared" si="12"/>
        <v>230</v>
      </c>
      <c r="X232" s="295">
        <f t="shared" si="13"/>
        <v>1.7760989176251542E-26</v>
      </c>
      <c r="Y232" s="295">
        <f t="shared" si="14"/>
        <v>1</v>
      </c>
    </row>
    <row r="233" spans="22:25" x14ac:dyDescent="0.35">
      <c r="V233" s="295">
        <f t="shared" si="15"/>
        <v>228</v>
      </c>
      <c r="W233" s="295">
        <f t="shared" si="12"/>
        <v>231</v>
      </c>
      <c r="X233" s="295">
        <f t="shared" si="13"/>
        <v>1.3437590495190473E-26</v>
      </c>
      <c r="Y233" s="295">
        <f t="shared" si="14"/>
        <v>1</v>
      </c>
    </row>
    <row r="234" spans="22:25" x14ac:dyDescent="0.35">
      <c r="V234" s="295">
        <f t="shared" si="15"/>
        <v>229</v>
      </c>
      <c r="W234" s="295">
        <f t="shared" si="12"/>
        <v>232</v>
      </c>
      <c r="X234" s="295">
        <f t="shared" si="13"/>
        <v>1.0166212023107898E-26</v>
      </c>
      <c r="Y234" s="295">
        <f t="shared" si="14"/>
        <v>1</v>
      </c>
    </row>
    <row r="235" spans="22:25" x14ac:dyDescent="0.35">
      <c r="V235" s="295">
        <f t="shared" si="15"/>
        <v>230</v>
      </c>
      <c r="W235" s="295">
        <f t="shared" si="12"/>
        <v>233</v>
      </c>
      <c r="X235" s="295">
        <f t="shared" si="13"/>
        <v>7.6909604000904863E-27</v>
      </c>
      <c r="Y235" s="295">
        <f t="shared" si="14"/>
        <v>1</v>
      </c>
    </row>
    <row r="236" spans="22:25" x14ac:dyDescent="0.35">
      <c r="V236" s="295">
        <f t="shared" si="15"/>
        <v>231</v>
      </c>
      <c r="W236" s="295">
        <f t="shared" si="12"/>
        <v>234</v>
      </c>
      <c r="X236" s="295">
        <f t="shared" si="13"/>
        <v>5.8181616013670625E-27</v>
      </c>
      <c r="Y236" s="295">
        <f t="shared" si="14"/>
        <v>1</v>
      </c>
    </row>
    <row r="237" spans="22:25" x14ac:dyDescent="0.35">
      <c r="V237" s="295">
        <f t="shared" si="15"/>
        <v>232</v>
      </c>
      <c r="W237" s="295">
        <f t="shared" si="12"/>
        <v>235</v>
      </c>
      <c r="X237" s="295">
        <f t="shared" si="13"/>
        <v>4.401238625172094E-27</v>
      </c>
      <c r="Y237" s="295">
        <f t="shared" si="14"/>
        <v>1</v>
      </c>
    </row>
    <row r="238" spans="22:25" x14ac:dyDescent="0.35">
      <c r="V238" s="295">
        <f t="shared" si="15"/>
        <v>233</v>
      </c>
      <c r="W238" s="295">
        <f t="shared" si="12"/>
        <v>236</v>
      </c>
      <c r="X238" s="295">
        <f t="shared" si="13"/>
        <v>3.3292631231183879E-27</v>
      </c>
      <c r="Y238" s="295">
        <f t="shared" si="14"/>
        <v>1</v>
      </c>
    </row>
    <row r="239" spans="22:25" x14ac:dyDescent="0.35">
      <c r="V239" s="295">
        <f t="shared" si="15"/>
        <v>234</v>
      </c>
      <c r="W239" s="295">
        <f t="shared" si="12"/>
        <v>237</v>
      </c>
      <c r="X239" s="295">
        <f t="shared" si="13"/>
        <v>2.5182887726151915E-27</v>
      </c>
      <c r="Y239" s="295">
        <f t="shared" si="14"/>
        <v>1</v>
      </c>
    </row>
    <row r="240" spans="22:25" x14ac:dyDescent="0.35">
      <c r="V240" s="295">
        <f t="shared" si="15"/>
        <v>235</v>
      </c>
      <c r="W240" s="295">
        <f t="shared" si="12"/>
        <v>238</v>
      </c>
      <c r="X240" s="295">
        <f t="shared" si="13"/>
        <v>1.9047907631163809E-27</v>
      </c>
      <c r="Y240" s="295">
        <f t="shared" si="14"/>
        <v>1</v>
      </c>
    </row>
    <row r="241" spans="22:25" x14ac:dyDescent="0.35">
      <c r="V241" s="295">
        <f t="shared" si="15"/>
        <v>236</v>
      </c>
      <c r="W241" s="295">
        <f t="shared" si="12"/>
        <v>239</v>
      </c>
      <c r="X241" s="295">
        <f t="shared" si="13"/>
        <v>1.4406997932892712E-27</v>
      </c>
      <c r="Y241" s="295">
        <f t="shared" si="14"/>
        <v>1</v>
      </c>
    </row>
    <row r="242" spans="22:25" x14ac:dyDescent="0.35">
      <c r="V242" s="295">
        <f t="shared" si="15"/>
        <v>237</v>
      </c>
      <c r="W242" s="295">
        <f t="shared" si="12"/>
        <v>240</v>
      </c>
      <c r="X242" s="295">
        <f t="shared" si="13"/>
        <v>1.0896431980890456E-27</v>
      </c>
      <c r="Y242" s="295">
        <f t="shared" si="14"/>
        <v>1</v>
      </c>
    </row>
    <row r="243" spans="22:25" x14ac:dyDescent="0.35">
      <c r="V243" s="295">
        <f t="shared" si="15"/>
        <v>238</v>
      </c>
      <c r="W243" s="295">
        <f t="shared" si="12"/>
        <v>241</v>
      </c>
      <c r="X243" s="295">
        <f t="shared" si="13"/>
        <v>8.2409989771440702E-28</v>
      </c>
      <c r="Y243" s="295">
        <f t="shared" si="14"/>
        <v>1</v>
      </c>
    </row>
    <row r="244" spans="22:25" x14ac:dyDescent="0.35">
      <c r="V244" s="295">
        <f t="shared" si="15"/>
        <v>239</v>
      </c>
      <c r="W244" s="295">
        <f t="shared" si="12"/>
        <v>242</v>
      </c>
      <c r="X244" s="295">
        <f t="shared" si="13"/>
        <v>6.2324709837606085E-28</v>
      </c>
      <c r="Y244" s="295">
        <f t="shared" si="14"/>
        <v>1</v>
      </c>
    </row>
    <row r="245" spans="22:25" x14ac:dyDescent="0.35">
      <c r="V245" s="295">
        <f t="shared" si="15"/>
        <v>240</v>
      </c>
      <c r="W245" s="295">
        <f t="shared" si="12"/>
        <v>243</v>
      </c>
      <c r="X245" s="295">
        <f t="shared" si="13"/>
        <v>4.7133061814690508E-28</v>
      </c>
      <c r="Y245" s="295">
        <f t="shared" si="14"/>
        <v>1</v>
      </c>
    </row>
    <row r="246" spans="22:25" x14ac:dyDescent="0.35">
      <c r="V246" s="295">
        <f t="shared" si="15"/>
        <v>241</v>
      </c>
      <c r="W246" s="295">
        <f t="shared" si="12"/>
        <v>244</v>
      </c>
      <c r="X246" s="295">
        <f t="shared" si="13"/>
        <v>3.5643155666917957E-28</v>
      </c>
      <c r="Y246" s="295">
        <f t="shared" si="14"/>
        <v>1</v>
      </c>
    </row>
    <row r="247" spans="22:25" x14ac:dyDescent="0.35">
      <c r="V247" s="295">
        <f t="shared" si="15"/>
        <v>242</v>
      </c>
      <c r="W247" s="295">
        <f t="shared" si="12"/>
        <v>245</v>
      </c>
      <c r="X247" s="295">
        <f t="shared" si="13"/>
        <v>2.6953295401016911E-28</v>
      </c>
      <c r="Y247" s="295">
        <f t="shared" si="14"/>
        <v>1</v>
      </c>
    </row>
    <row r="248" spans="22:25" x14ac:dyDescent="0.35">
      <c r="V248" s="295">
        <f t="shared" si="15"/>
        <v>243</v>
      </c>
      <c r="W248" s="295">
        <f t="shared" si="12"/>
        <v>246</v>
      </c>
      <c r="X248" s="295">
        <f t="shared" si="13"/>
        <v>2.03813499174354E-28</v>
      </c>
      <c r="Y248" s="295">
        <f t="shared" si="14"/>
        <v>1</v>
      </c>
    </row>
    <row r="249" spans="22:25" x14ac:dyDescent="0.35">
      <c r="V249" s="295">
        <f t="shared" si="15"/>
        <v>244</v>
      </c>
      <c r="W249" s="295">
        <f t="shared" si="12"/>
        <v>247</v>
      </c>
      <c r="X249" s="295">
        <f t="shared" si="13"/>
        <v>1.5411307621995265E-28</v>
      </c>
      <c r="Y249" s="295">
        <f t="shared" si="14"/>
        <v>1</v>
      </c>
    </row>
    <row r="250" spans="22:25" x14ac:dyDescent="0.35">
      <c r="V250" s="295">
        <f t="shared" si="15"/>
        <v>245</v>
      </c>
      <c r="W250" s="295">
        <f t="shared" si="12"/>
        <v>248</v>
      </c>
      <c r="X250" s="295">
        <f t="shared" si="13"/>
        <v>1.1652835661120652E-28</v>
      </c>
      <c r="Y250" s="295">
        <f t="shared" si="14"/>
        <v>1</v>
      </c>
    </row>
    <row r="251" spans="22:25" x14ac:dyDescent="0.35">
      <c r="V251" s="295">
        <f t="shared" si="15"/>
        <v>246</v>
      </c>
      <c r="W251" s="295">
        <f t="shared" si="12"/>
        <v>249</v>
      </c>
      <c r="X251" s="295">
        <f t="shared" si="13"/>
        <v>8.8106806218230416E-29</v>
      </c>
      <c r="Y251" s="295">
        <f t="shared" si="14"/>
        <v>1</v>
      </c>
    </row>
    <row r="252" spans="22:25" x14ac:dyDescent="0.35">
      <c r="V252" s="295">
        <f t="shared" si="15"/>
        <v>247</v>
      </c>
      <c r="W252" s="295">
        <f t="shared" si="12"/>
        <v>250</v>
      </c>
      <c r="X252" s="295">
        <f t="shared" si="13"/>
        <v>6.6615166239896774E-29</v>
      </c>
      <c r="Y252" s="295">
        <f t="shared" si="14"/>
        <v>1</v>
      </c>
    </row>
    <row r="253" spans="22:25" x14ac:dyDescent="0.35">
      <c r="V253" s="295">
        <f t="shared" si="15"/>
        <v>248</v>
      </c>
      <c r="W253" s="295">
        <f t="shared" si="12"/>
        <v>251</v>
      </c>
      <c r="X253" s="295">
        <f t="shared" si="13"/>
        <v>5.036428899185777E-29</v>
      </c>
      <c r="Y253" s="295">
        <f t="shared" si="14"/>
        <v>1</v>
      </c>
    </row>
    <row r="254" spans="22:25" x14ac:dyDescent="0.35">
      <c r="V254" s="295">
        <f t="shared" si="15"/>
        <v>249</v>
      </c>
      <c r="W254" s="295">
        <f t="shared" si="12"/>
        <v>252</v>
      </c>
      <c r="X254" s="295">
        <f t="shared" si="13"/>
        <v>3.8076616075169436E-29</v>
      </c>
      <c r="Y254" s="295">
        <f t="shared" si="14"/>
        <v>1</v>
      </c>
    </row>
    <row r="255" spans="22:25" x14ac:dyDescent="0.35">
      <c r="V255" s="295">
        <f t="shared" si="15"/>
        <v>250</v>
      </c>
      <c r="W255" s="295">
        <f t="shared" si="12"/>
        <v>253</v>
      </c>
      <c r="X255" s="295">
        <f t="shared" si="13"/>
        <v>2.8785921752828129E-29</v>
      </c>
      <c r="Y255" s="295">
        <f t="shared" si="14"/>
        <v>1</v>
      </c>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Spinner 1">
              <controlPr defaultSize="0" autoPict="0">
                <anchor moveWithCells="1" sizeWithCells="1">
                  <from>
                    <xdr:col>9</xdr:col>
                    <xdr:colOff>57150</xdr:colOff>
                    <xdr:row>4</xdr:row>
                    <xdr:rowOff>50800</xdr:rowOff>
                  </from>
                  <to>
                    <xdr:col>9</xdr:col>
                    <xdr:colOff>285750</xdr:colOff>
                    <xdr:row>5</xdr:row>
                    <xdr:rowOff>12700</xdr:rowOff>
                  </to>
                </anchor>
              </controlPr>
            </control>
          </mc:Choice>
        </mc:AlternateContent>
        <mc:AlternateContent xmlns:mc="http://schemas.openxmlformats.org/markup-compatibility/2006">
          <mc:Choice Requires="x14">
            <control shapeId="15362" r:id="rId4" name="Spinner 2">
              <controlPr defaultSize="0" autoPict="0">
                <anchor moveWithCells="1" sizeWithCells="1">
                  <from>
                    <xdr:col>9</xdr:col>
                    <xdr:colOff>69850</xdr:colOff>
                    <xdr:row>3</xdr:row>
                    <xdr:rowOff>19050</xdr:rowOff>
                  </from>
                  <to>
                    <xdr:col>9</xdr:col>
                    <xdr:colOff>285750</xdr:colOff>
                    <xdr:row>3</xdr:row>
                    <xdr:rowOff>222250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10E68-78E2-492F-A3FA-1FF3BD1B0FAC}">
  <dimension ref="A1:AB113"/>
  <sheetViews>
    <sheetView zoomScaleNormal="100" workbookViewId="0"/>
  </sheetViews>
  <sheetFormatPr defaultRowHeight="14.5" x14ac:dyDescent="0.35"/>
  <cols>
    <col min="1" max="1" width="9.1796875" style="1"/>
    <col min="2" max="2" width="12.54296875" style="1" customWidth="1"/>
    <col min="3" max="3" width="11.81640625" customWidth="1"/>
    <col min="4" max="4" width="10.26953125" customWidth="1"/>
    <col min="8" max="8" width="16.26953125" customWidth="1"/>
    <col min="9" max="9" width="4" customWidth="1"/>
    <col min="10" max="10" width="4.1796875" customWidth="1"/>
    <col min="11" max="11" width="6.7265625" customWidth="1"/>
    <col min="12" max="12" width="10.453125" customWidth="1"/>
    <col min="13" max="13" width="21" customWidth="1"/>
    <col min="14" max="17" width="6.7265625" customWidth="1"/>
    <col min="18" max="18" width="31.453125" customWidth="1"/>
    <col min="19" max="19" width="6.7265625" customWidth="1"/>
    <col min="20" max="20" width="4.1796875" customWidth="1"/>
    <col min="21" max="21" width="6.453125" customWidth="1"/>
    <col min="24" max="28" width="9.1796875" style="295"/>
    <col min="30" max="30" width="12" bestFit="1" customWidth="1"/>
  </cols>
  <sheetData>
    <row r="1" spans="1:28" s="125" customFormat="1" ht="28.5" x14ac:dyDescent="0.65">
      <c r="A1" s="147"/>
      <c r="B1" s="147"/>
      <c r="C1" s="151" t="s">
        <v>12</v>
      </c>
      <c r="X1" s="294"/>
      <c r="Y1" s="294"/>
      <c r="Z1" s="294"/>
      <c r="AA1" s="294"/>
      <c r="AB1" s="294"/>
    </row>
    <row r="2" spans="1:28" ht="23.5" x14ac:dyDescent="0.55000000000000004">
      <c r="B2" s="18"/>
      <c r="X2" s="295" t="s">
        <v>93</v>
      </c>
    </row>
    <row r="3" spans="1:28" ht="21.75" customHeight="1" x14ac:dyDescent="0.45">
      <c r="B3" s="4"/>
      <c r="G3" s="154" t="s">
        <v>109</v>
      </c>
      <c r="H3" s="161"/>
      <c r="I3" s="161"/>
      <c r="J3" s="161"/>
      <c r="K3" s="174"/>
      <c r="M3" s="242" t="str">
        <f>_xlfn.CONCAT("Excel Functions for ",C1)</f>
        <v>Excel Functions for Normal Distribution</v>
      </c>
      <c r="N3" s="243"/>
      <c r="O3" s="243"/>
      <c r="P3" s="243"/>
      <c r="Q3" s="243"/>
      <c r="R3" s="244"/>
      <c r="X3" s="295" t="s">
        <v>135</v>
      </c>
      <c r="Y3" s="295" t="s">
        <v>132</v>
      </c>
      <c r="Z3" s="295" t="s">
        <v>130</v>
      </c>
    </row>
    <row r="4" spans="1:28" ht="20.25" customHeight="1" x14ac:dyDescent="0.45">
      <c r="B4"/>
      <c r="G4" s="171" t="s">
        <v>103</v>
      </c>
      <c r="H4" s="234">
        <v>95</v>
      </c>
      <c r="I4" s="172"/>
      <c r="J4" s="172"/>
      <c r="K4" s="173"/>
      <c r="M4" s="245" t="s">
        <v>183</v>
      </c>
      <c r="N4" s="246" t="s">
        <v>184</v>
      </c>
      <c r="O4" s="246"/>
      <c r="P4" s="246"/>
      <c r="Q4" s="246"/>
      <c r="R4" s="247"/>
      <c r="X4" s="295">
        <f t="shared" ref="X4:X35" si="0">_xlfn.NORM.INV(Z4,$H$4,$H$5)</f>
        <v>39.375818488979363</v>
      </c>
      <c r="Y4" s="295">
        <f t="shared" ref="Y4:Y35" si="1">_xlfn.NORM.DIST(X4,$H$4,$H$5,FALSE)</f>
        <v>1.8706055983688864E-4</v>
      </c>
      <c r="Z4" s="295">
        <v>1E-3</v>
      </c>
    </row>
    <row r="5" spans="1:28" ht="18" customHeight="1" x14ac:dyDescent="0.45">
      <c r="G5" s="157" t="s">
        <v>104</v>
      </c>
      <c r="H5" s="235">
        <v>18</v>
      </c>
      <c r="I5" s="158"/>
      <c r="J5" s="158"/>
      <c r="K5" s="159"/>
      <c r="M5" s="245" t="s">
        <v>60</v>
      </c>
      <c r="N5" s="246" t="s">
        <v>158</v>
      </c>
      <c r="O5" s="246"/>
      <c r="P5" s="246"/>
      <c r="Q5" s="246"/>
      <c r="R5" s="247"/>
      <c r="X5" s="295">
        <f t="shared" si="0"/>
        <v>43.193088696281315</v>
      </c>
      <c r="Y5" s="295">
        <f t="shared" si="1"/>
        <v>3.5223295781334823E-4</v>
      </c>
      <c r="Z5" s="295">
        <v>2E-3</v>
      </c>
    </row>
    <row r="6" spans="1:28" ht="15.5" x14ac:dyDescent="0.35">
      <c r="C6" s="1"/>
      <c r="D6" s="1"/>
      <c r="M6" s="245" t="s">
        <v>185</v>
      </c>
      <c r="N6" s="246" t="s">
        <v>188</v>
      </c>
      <c r="O6" s="246"/>
      <c r="P6" s="246"/>
      <c r="Q6" s="246"/>
      <c r="R6" s="247"/>
      <c r="X6" s="295">
        <f t="shared" si="0"/>
        <v>45.539935061990121</v>
      </c>
      <c r="Y6" s="295">
        <f t="shared" si="1"/>
        <v>5.0828839631012347E-4</v>
      </c>
      <c r="Z6" s="295">
        <v>3.0000000000000001E-3</v>
      </c>
    </row>
    <row r="7" spans="1:28" ht="15.5" x14ac:dyDescent="0.35">
      <c r="C7" s="1"/>
      <c r="D7" s="1"/>
      <c r="M7" s="245" t="s">
        <v>186</v>
      </c>
      <c r="N7" s="246" t="s">
        <v>189</v>
      </c>
      <c r="O7" s="246"/>
      <c r="P7" s="246"/>
      <c r="Q7" s="246"/>
      <c r="R7" s="247"/>
      <c r="X7" s="295">
        <f t="shared" si="0"/>
        <v>47.262743457760486</v>
      </c>
      <c r="Y7" s="295">
        <f t="shared" si="1"/>
        <v>6.5816991921040344E-4</v>
      </c>
      <c r="Z7" s="295">
        <v>4.0000000000000001E-3</v>
      </c>
    </row>
    <row r="8" spans="1:28" ht="15.5" x14ac:dyDescent="0.35">
      <c r="C8" s="278" t="str">
        <f>_xlfn.CONCAT("Critical Values for Normal Distribution (with mean=", $H$4, " and sd=",$H$5,")")</f>
        <v>Critical Values for Normal Distribution (with mean=95 and sd=18)</v>
      </c>
      <c r="D8" s="279"/>
      <c r="E8" s="266"/>
      <c r="F8" s="266"/>
      <c r="G8" s="266"/>
      <c r="H8" s="268"/>
      <c r="M8" s="248" t="s">
        <v>187</v>
      </c>
      <c r="N8" s="249" t="s">
        <v>190</v>
      </c>
      <c r="O8" s="249"/>
      <c r="P8" s="249"/>
      <c r="Q8" s="249"/>
      <c r="R8" s="250"/>
      <c r="X8" s="295">
        <f t="shared" si="0"/>
        <v>48.6350725361198</v>
      </c>
      <c r="Y8" s="295">
        <f t="shared" si="1"/>
        <v>8.0331905705096859E-4</v>
      </c>
      <c r="Z8" s="295">
        <v>5.0000000000000001E-3</v>
      </c>
    </row>
    <row r="9" spans="1:28" ht="15.5" x14ac:dyDescent="0.35">
      <c r="C9" s="253"/>
      <c r="D9" s="264" t="s">
        <v>206</v>
      </c>
      <c r="E9" s="254" t="s">
        <v>204</v>
      </c>
      <c r="F9" s="284" t="s">
        <v>205</v>
      </c>
      <c r="G9" s="255"/>
      <c r="H9" s="256"/>
      <c r="X9" s="295">
        <f t="shared" si="0"/>
        <v>49.781402097251693</v>
      </c>
      <c r="Y9" s="295">
        <f t="shared" si="1"/>
        <v>9.4460391747669295E-4</v>
      </c>
      <c r="Z9" s="295">
        <v>6.0000000000000001E-3</v>
      </c>
    </row>
    <row r="10" spans="1:28" ht="15.5" x14ac:dyDescent="0.35">
      <c r="C10" s="253"/>
      <c r="D10" s="258">
        <v>5.0000000000000001E-3</v>
      </c>
      <c r="E10" s="258">
        <f t="shared" ref="E10:E15" si="2">_xlfn.NORM.INV(D10,$H$4,$H$5)</f>
        <v>48.6350725361198</v>
      </c>
      <c r="F10" s="280">
        <f t="shared" ref="F10:F15" si="3">_xlfn.NORM.S.INV(D10)</f>
        <v>-2.5758293035488999</v>
      </c>
      <c r="G10" s="255"/>
      <c r="H10" s="256"/>
      <c r="X10" s="295">
        <f t="shared" si="0"/>
        <v>50.769258976302126</v>
      </c>
      <c r="Y10" s="295">
        <f t="shared" si="1"/>
        <v>1.0826083881023869E-3</v>
      </c>
      <c r="Z10" s="295">
        <v>7.0000000000000001E-3</v>
      </c>
    </row>
    <row r="11" spans="1:28" ht="15.5" x14ac:dyDescent="0.35">
      <c r="C11" s="253"/>
      <c r="D11" s="258">
        <v>2.5000000000000001E-2</v>
      </c>
      <c r="E11" s="258">
        <f t="shared" si="2"/>
        <v>59.720648278279029</v>
      </c>
      <c r="F11" s="280">
        <f t="shared" si="3"/>
        <v>-1.9599639845400538</v>
      </c>
      <c r="G11" s="255"/>
      <c r="H11" s="256"/>
      <c r="J11" s="17"/>
      <c r="X11" s="295">
        <f t="shared" si="0"/>
        <v>51.639520175321699</v>
      </c>
      <c r="Y11" s="295">
        <f t="shared" si="1"/>
        <v>1.2177537028680847E-3</v>
      </c>
      <c r="Z11" s="295">
        <v>8.0000000000000002E-3</v>
      </c>
    </row>
    <row r="12" spans="1:28" ht="15.5" x14ac:dyDescent="0.35">
      <c r="C12" s="253"/>
      <c r="D12" s="258">
        <v>0.05</v>
      </c>
      <c r="E12" s="258">
        <f t="shared" si="2"/>
        <v>65.392634714873495</v>
      </c>
      <c r="F12" s="280">
        <f t="shared" si="3"/>
        <v>-1.6448536269514726</v>
      </c>
      <c r="G12" s="255"/>
      <c r="H12" s="281"/>
      <c r="I12" s="19"/>
      <c r="J12" s="19"/>
      <c r="K12" s="19"/>
      <c r="L12" s="19"/>
      <c r="M12" s="19"/>
      <c r="N12" s="19"/>
      <c r="O12" s="19"/>
      <c r="P12" s="19"/>
      <c r="Q12" s="19"/>
      <c r="R12" s="19"/>
      <c r="X12" s="295">
        <f t="shared" si="0"/>
        <v>52.418873716442747</v>
      </c>
      <c r="Y12" s="295">
        <f t="shared" si="1"/>
        <v>1.350358924086339E-3</v>
      </c>
      <c r="Z12" s="295">
        <v>8.9999999999999993E-3</v>
      </c>
    </row>
    <row r="13" spans="1:28" ht="15.5" x14ac:dyDescent="0.35">
      <c r="C13" s="253"/>
      <c r="D13" s="258">
        <v>0.95</v>
      </c>
      <c r="E13" s="258">
        <f t="shared" si="2"/>
        <v>124.60736528512649</v>
      </c>
      <c r="F13" s="280">
        <f t="shared" si="3"/>
        <v>1.6448536269514715</v>
      </c>
      <c r="G13" s="255"/>
      <c r="H13" s="282"/>
      <c r="I13" s="5"/>
      <c r="J13" s="5"/>
      <c r="L13" s="5"/>
      <c r="M13" s="5"/>
      <c r="N13" s="5"/>
      <c r="X13" s="295">
        <f t="shared" si="0"/>
        <v>53.125738267264865</v>
      </c>
      <c r="Y13" s="295">
        <f t="shared" si="1"/>
        <v>1.4806745668587821E-3</v>
      </c>
      <c r="Z13" s="295">
        <v>0.01</v>
      </c>
    </row>
    <row r="14" spans="1:28" ht="15.5" x14ac:dyDescent="0.35">
      <c r="C14" s="253"/>
      <c r="D14" s="258">
        <v>0.97499999999999998</v>
      </c>
      <c r="E14" s="258">
        <f t="shared" si="2"/>
        <v>130.27935172172096</v>
      </c>
      <c r="F14" s="280">
        <f t="shared" si="3"/>
        <v>1.9599639845400536</v>
      </c>
      <c r="G14" s="255"/>
      <c r="H14" s="282"/>
      <c r="I14" s="5"/>
      <c r="J14" s="5"/>
      <c r="K14" s="5"/>
      <c r="L14" s="5"/>
      <c r="M14" s="5"/>
      <c r="N14" s="5"/>
      <c r="X14" s="295">
        <f t="shared" si="0"/>
        <v>58.032519608627197</v>
      </c>
      <c r="Y14" s="295">
        <f t="shared" si="1"/>
        <v>2.6898964378190039E-3</v>
      </c>
      <c r="Z14" s="295">
        <v>0.02</v>
      </c>
    </row>
    <row r="15" spans="1:28" ht="15.5" x14ac:dyDescent="0.35">
      <c r="C15" s="259"/>
      <c r="D15" s="261">
        <v>0.995</v>
      </c>
      <c r="E15" s="261">
        <f t="shared" si="2"/>
        <v>141.36492746388021</v>
      </c>
      <c r="F15" s="283">
        <f t="shared" si="3"/>
        <v>2.5758293035488999</v>
      </c>
      <c r="G15" s="262"/>
      <c r="H15" s="263"/>
      <c r="X15" s="295">
        <f t="shared" si="0"/>
        <v>61.145715053277485</v>
      </c>
      <c r="Y15" s="295">
        <f t="shared" si="1"/>
        <v>3.7801084120245632E-3</v>
      </c>
      <c r="Z15" s="295">
        <v>0.03</v>
      </c>
    </row>
    <row r="16" spans="1:28" x14ac:dyDescent="0.35">
      <c r="C16" s="1"/>
      <c r="X16" s="295">
        <f t="shared" si="0"/>
        <v>63.487650717460951</v>
      </c>
      <c r="Y16" s="295">
        <f t="shared" si="1"/>
        <v>4.7874318903322983E-3</v>
      </c>
      <c r="Z16" s="295">
        <v>0.04</v>
      </c>
    </row>
    <row r="17" spans="24:26" x14ac:dyDescent="0.35">
      <c r="X17" s="295">
        <f t="shared" si="0"/>
        <v>65.392634714873495</v>
      </c>
      <c r="Y17" s="295">
        <f t="shared" si="1"/>
        <v>5.7297577986317409E-3</v>
      </c>
      <c r="Z17" s="295">
        <v>0.05</v>
      </c>
    </row>
    <row r="18" spans="24:26" x14ac:dyDescent="0.35">
      <c r="X18" s="295">
        <f t="shared" si="0"/>
        <v>67.014075297256653</v>
      </c>
      <c r="Y18" s="295">
        <f t="shared" si="1"/>
        <v>6.6179425107033363E-3</v>
      </c>
      <c r="Z18" s="295">
        <v>0.06</v>
      </c>
    </row>
    <row r="19" spans="24:26" x14ac:dyDescent="0.35">
      <c r="X19" s="295">
        <f t="shared" si="0"/>
        <v>68.43576149277493</v>
      </c>
      <c r="Y19" s="295">
        <f t="shared" si="1"/>
        <v>7.459328587235645E-3</v>
      </c>
      <c r="Z19" s="295">
        <v>7.0000000000000007E-2</v>
      </c>
    </row>
    <row r="20" spans="24:26" x14ac:dyDescent="0.35">
      <c r="X20" s="295">
        <f t="shared" si="0"/>
        <v>69.708711914426573</v>
      </c>
      <c r="Y20" s="295">
        <f t="shared" si="1"/>
        <v>8.2592347923139287E-3</v>
      </c>
      <c r="Z20" s="295">
        <v>0.08</v>
      </c>
    </row>
    <row r="21" spans="24:26" x14ac:dyDescent="0.35">
      <c r="X21" s="295">
        <f t="shared" si="0"/>
        <v>70.866409393576106</v>
      </c>
      <c r="Y21" s="295">
        <f t="shared" si="1"/>
        <v>9.0217015455587458E-3</v>
      </c>
      <c r="Z21" s="295">
        <v>0.09</v>
      </c>
    </row>
    <row r="22" spans="24:26" x14ac:dyDescent="0.35">
      <c r="X22" s="295">
        <f t="shared" si="0"/>
        <v>71.932071820197194</v>
      </c>
      <c r="Y22" s="295">
        <f t="shared" si="1"/>
        <v>9.7499073295826029E-3</v>
      </c>
      <c r="Z22" s="295">
        <v>0.1</v>
      </c>
    </row>
    <row r="23" spans="24:26" x14ac:dyDescent="0.35">
      <c r="X23" s="295">
        <f t="shared" si="0"/>
        <v>72.922493839341016</v>
      </c>
      <c r="Y23" s="295">
        <f t="shared" si="1"/>
        <v>1.0446420389416207E-2</v>
      </c>
      <c r="Z23" s="295">
        <v>0.11</v>
      </c>
    </row>
    <row r="24" spans="24:26" x14ac:dyDescent="0.35">
      <c r="X24" s="295">
        <f t="shared" si="0"/>
        <v>73.850237742810378</v>
      </c>
      <c r="Y24" s="295">
        <f t="shared" si="1"/>
        <v>1.1113360210538869E-2</v>
      </c>
      <c r="Z24" s="295">
        <v>0.12</v>
      </c>
    </row>
    <row r="25" spans="24:26" x14ac:dyDescent="0.35">
      <c r="X25" s="295">
        <f t="shared" si="0"/>
        <v>74.72495967730157</v>
      </c>
      <c r="Y25" s="295">
        <f t="shared" si="1"/>
        <v>1.1752506066365855E-2</v>
      </c>
      <c r="Z25" s="295">
        <v>0.13</v>
      </c>
    </row>
    <row r="26" spans="24:26" x14ac:dyDescent="0.35">
      <c r="X26" s="295">
        <f t="shared" si="0"/>
        <v>75.554251865330784</v>
      </c>
      <c r="Y26" s="295">
        <f t="shared" si="1"/>
        <v>1.2365372783642201E-2</v>
      </c>
      <c r="Z26" s="295">
        <v>0.14000000000000001</v>
      </c>
    </row>
    <row r="27" spans="24:26" x14ac:dyDescent="0.35">
      <c r="X27" s="295">
        <f t="shared" si="0"/>
        <v>76.344198989111788</v>
      </c>
      <c r="Y27" s="295">
        <f t="shared" si="1"/>
        <v>1.2953265291871241E-2</v>
      </c>
      <c r="Z27" s="295">
        <v>0.15</v>
      </c>
    </row>
    <row r="28" spans="24:26" x14ac:dyDescent="0.35">
      <c r="X28" s="295">
        <f t="shared" si="0"/>
        <v>77.099758102224513</v>
      </c>
      <c r="Y28" s="295">
        <f t="shared" si="1"/>
        <v>1.3517318932519541E-2</v>
      </c>
      <c r="Z28" s="295">
        <v>0.16</v>
      </c>
    </row>
    <row r="29" spans="24:26" x14ac:dyDescent="0.35">
      <c r="X29" s="295">
        <f t="shared" si="0"/>
        <v>77.825025443368474</v>
      </c>
      <c r="Y29" s="295">
        <f t="shared" si="1"/>
        <v>1.4058529911842942E-2</v>
      </c>
      <c r="Z29" s="295">
        <v>0.17</v>
      </c>
    </row>
    <row r="30" spans="24:26" x14ac:dyDescent="0.35">
      <c r="X30" s="295">
        <f t="shared" si="0"/>
        <v>78.523428418829326</v>
      </c>
      <c r="Y30" s="295">
        <f t="shared" si="1"/>
        <v>1.4577778749922988E-2</v>
      </c>
      <c r="Z30" s="295">
        <v>0.18</v>
      </c>
    </row>
    <row r="31" spans="24:26" x14ac:dyDescent="0.35">
      <c r="X31" s="295">
        <f t="shared" si="0"/>
        <v>79.197866689077884</v>
      </c>
      <c r="Y31" s="295">
        <f t="shared" si="1"/>
        <v>1.5075848638384287E-2</v>
      </c>
      <c r="Z31" s="295">
        <v>0.19</v>
      </c>
    </row>
    <row r="32" spans="24:26" x14ac:dyDescent="0.35">
      <c r="X32" s="295">
        <f t="shared" si="0"/>
        <v>79.850817795687533</v>
      </c>
      <c r="Y32" s="295">
        <f t="shared" si="1"/>
        <v>1.5553440022656011E-2</v>
      </c>
      <c r="Z32" s="295">
        <v>0.2</v>
      </c>
    </row>
    <row r="33" spans="2:26" x14ac:dyDescent="0.35">
      <c r="B33" s="206"/>
      <c r="C33" s="207" t="s">
        <v>27</v>
      </c>
      <c r="D33" s="200"/>
      <c r="E33" s="200"/>
      <c r="F33" s="200"/>
      <c r="G33" s="200"/>
      <c r="H33" s="201"/>
      <c r="X33" s="295">
        <f t="shared" si="0"/>
        <v>80.484417553671676</v>
      </c>
      <c r="Y33" s="295">
        <f t="shared" si="1"/>
        <v>1.6011182334949147E-2</v>
      </c>
      <c r="Z33" s="295">
        <v>0.21</v>
      </c>
    </row>
    <row r="34" spans="2:26" x14ac:dyDescent="0.35">
      <c r="B34" s="180" t="s">
        <v>28</v>
      </c>
      <c r="C34" s="181" t="str">
        <f>_xlfn.CONCAT("PDF of Normal Distribution (with mean=", $H$4, " and sd=",$H$5,")")</f>
        <v>PDF of Normal Distribution (with mean=95 and sd=18)</v>
      </c>
      <c r="D34" s="183"/>
      <c r="E34" s="183"/>
      <c r="F34" s="183"/>
      <c r="G34" s="183"/>
      <c r="H34" s="184"/>
      <c r="X34" s="295">
        <f t="shared" si="0"/>
        <v>81.100522144603673</v>
      </c>
      <c r="Y34" s="295">
        <f t="shared" si="1"/>
        <v>1.6449643543061072E-2</v>
      </c>
      <c r="Z34" s="295">
        <v>0.22</v>
      </c>
    </row>
    <row r="35" spans="2:26" x14ac:dyDescent="0.35">
      <c r="B35" s="185" t="s">
        <v>29</v>
      </c>
      <c r="C35" s="186" t="str">
        <f>_xlfn.CONCAT("CDF of Normal Distribution (with mean=", $H$4, " and sd=",$H$5,")")</f>
        <v>CDF of Normal Distribution (with mean=95 and sd=18)</v>
      </c>
      <c r="D35" s="188"/>
      <c r="E35" s="188"/>
      <c r="F35" s="188"/>
      <c r="G35" s="188"/>
      <c r="H35" s="189"/>
      <c r="X35" s="295">
        <f t="shared" si="0"/>
        <v>81.700756714666142</v>
      </c>
      <c r="Y35" s="295">
        <f t="shared" si="1"/>
        <v>1.6869338001258286E-2</v>
      </c>
      <c r="Z35" s="295">
        <v>0.23</v>
      </c>
    </row>
    <row r="36" spans="2:26" x14ac:dyDescent="0.35">
      <c r="X36" s="295">
        <f t="shared" ref="X36:X67" si="4">_xlfn.NORM.INV(Z36,$H$4,$H$5)</f>
        <v>82.286553868878428</v>
      </c>
      <c r="Y36" s="295">
        <f t="shared" ref="Y36:Y67" si="5">_xlfn.NORM.DIST(X36,$H$4,$H$5,FALSE)</f>
        <v>1.7270732964464762E-2</v>
      </c>
      <c r="Z36" s="295">
        <v>0.24</v>
      </c>
    </row>
    <row r="37" spans="2:26" x14ac:dyDescent="0.35">
      <c r="X37" s="295">
        <f t="shared" si="4"/>
        <v>82.859184496470533</v>
      </c>
      <c r="Y37" s="295">
        <f t="shared" si="5"/>
        <v>1.7654254038005943E-2</v>
      </c>
      <c r="Z37" s="295">
        <v>0.25</v>
      </c>
    </row>
    <row r="38" spans="2:26" x14ac:dyDescent="0.35">
      <c r="X38" s="295">
        <f t="shared" si="4"/>
        <v>83.419782702927492</v>
      </c>
      <c r="Y38" s="295">
        <f t="shared" si="5"/>
        <v>1.8020289770795773E-2</v>
      </c>
      <c r="Z38" s="295">
        <v>0.26</v>
      </c>
    </row>
    <row r="39" spans="2:26" x14ac:dyDescent="0.35">
      <c r="X39" s="295">
        <f t="shared" si="4"/>
        <v>83.969366161700705</v>
      </c>
      <c r="Y39" s="295">
        <f t="shared" si="5"/>
        <v>1.8369195552602219E-2</v>
      </c>
      <c r="Z39" s="295">
        <v>0.27</v>
      </c>
    </row>
    <row r="40" spans="2:26" x14ac:dyDescent="0.35">
      <c r="X40" s="295">
        <f t="shared" si="4"/>
        <v>84.508852869118101</v>
      </c>
      <c r="Y40" s="295">
        <f t="shared" si="5"/>
        <v>1.8701296940867841E-2</v>
      </c>
      <c r="Z40" s="295">
        <v>0.28000000000000003</v>
      </c>
    </row>
    <row r="41" spans="2:26" x14ac:dyDescent="0.35">
      <c r="X41" s="295">
        <f t="shared" si="4"/>
        <v>85.039075047997883</v>
      </c>
      <c r="Y41" s="295">
        <f t="shared" si="5"/>
        <v>1.9016892516073414E-2</v>
      </c>
      <c r="Z41" s="295">
        <v>0.28999999999999998</v>
      </c>
    </row>
    <row r="42" spans="2:26" x14ac:dyDescent="0.35">
      <c r="X42" s="295">
        <f t="shared" si="4"/>
        <v>85.560790771255256</v>
      </c>
      <c r="Y42" s="295">
        <f t="shared" si="5"/>
        <v>1.9316256344448536E-2</v>
      </c>
      <c r="Z42" s="295">
        <v>0.3</v>
      </c>
    </row>
    <row r="43" spans="2:26" x14ac:dyDescent="0.35">
      <c r="X43" s="295">
        <f t="shared" si="4"/>
        <v>86.07469374774584</v>
      </c>
      <c r="Y43" s="295">
        <f t="shared" si="5"/>
        <v>1.9599640111289767E-2</v>
      </c>
      <c r="Z43" s="295">
        <v>0.31</v>
      </c>
    </row>
    <row r="44" spans="2:26" x14ac:dyDescent="0.35">
      <c r="X44" s="295">
        <f t="shared" si="4"/>
        <v>86.581421615938851</v>
      </c>
      <c r="Y44" s="295">
        <f t="shared" si="5"/>
        <v>1.9867274976059276E-2</v>
      </c>
      <c r="Z44" s="295">
        <v>0.32</v>
      </c>
    </row>
    <row r="45" spans="2:26" x14ac:dyDescent="0.35">
      <c r="X45" s="295">
        <f t="shared" si="4"/>
        <v>87.081563017881791</v>
      </c>
      <c r="Y45" s="295">
        <f t="shared" si="5"/>
        <v>2.0119373190950637E-2</v>
      </c>
      <c r="Z45" s="295">
        <v>0.33</v>
      </c>
    </row>
    <row r="46" spans="2:26" x14ac:dyDescent="0.35">
      <c r="X46" s="295">
        <f t="shared" si="4"/>
        <v>87.575663670054709</v>
      </c>
      <c r="Y46" s="295">
        <f t="shared" si="5"/>
        <v>2.0356129517098955E-2</v>
      </c>
      <c r="Z46" s="295">
        <v>0.34</v>
      </c>
    </row>
    <row r="47" spans="2:26" x14ac:dyDescent="0.35">
      <c r="X47" s="295">
        <f t="shared" si="4"/>
        <v>88.064231604663775</v>
      </c>
      <c r="Y47" s="295">
        <f t="shared" si="5"/>
        <v>2.0577722466620312E-2</v>
      </c>
      <c r="Z47" s="295">
        <v>0.35</v>
      </c>
    </row>
    <row r="48" spans="2:26" x14ac:dyDescent="0.35">
      <c r="X48" s="295">
        <f t="shared" si="4"/>
        <v>88.547741721478516</v>
      </c>
      <c r="Y48" s="295">
        <f t="shared" si="5"/>
        <v>2.0784315393846328E-2</v>
      </c>
      <c r="Z48" s="295">
        <v>0.36</v>
      </c>
    </row>
    <row r="49" spans="24:26" x14ac:dyDescent="0.35">
      <c r="X49" s="295">
        <f t="shared" si="4"/>
        <v>89.0266397641373</v>
      </c>
      <c r="Y49" s="295">
        <f t="shared" si="5"/>
        <v>2.0976057455215816E-2</v>
      </c>
      <c r="Z49" s="295">
        <v>0.37</v>
      </c>
    </row>
    <row r="50" spans="24:26" x14ac:dyDescent="0.35">
      <c r="X50" s="295">
        <f t="shared" si="4"/>
        <v>89.50134581421085</v>
      </c>
      <c r="Y50" s="295">
        <f t="shared" si="5"/>
        <v>2.1153084454100093E-2</v>
      </c>
      <c r="Z50" s="295">
        <v>0.38</v>
      </c>
    </row>
    <row r="51" spans="24:26" x14ac:dyDescent="0.35">
      <c r="X51" s="295">
        <f t="shared" si="4"/>
        <v>89.97225737994583</v>
      </c>
      <c r="Y51" s="295">
        <f t="shared" si="5"/>
        <v>2.1315519584221412E-2</v>
      </c>
      <c r="Z51" s="295">
        <v>0.39</v>
      </c>
    </row>
    <row r="52" spans="24:26" x14ac:dyDescent="0.35">
      <c r="X52" s="295">
        <f t="shared" si="4"/>
        <v>90.439752143555609</v>
      </c>
      <c r="Y52" s="295">
        <f t="shared" si="5"/>
        <v>2.1463474083158917E-2</v>
      </c>
      <c r="Z52" s="295">
        <v>0.4</v>
      </c>
    </row>
    <row r="53" spans="24:26" x14ac:dyDescent="0.35">
      <c r="X53" s="295">
        <f t="shared" si="4"/>
        <v>90.904190420459315</v>
      </c>
      <c r="Y53" s="295">
        <f t="shared" si="5"/>
        <v>2.1597047805632538E-2</v>
      </c>
      <c r="Z53" s="295">
        <v>0.41</v>
      </c>
    </row>
    <row r="54" spans="24:26" x14ac:dyDescent="0.35">
      <c r="X54" s="295">
        <f t="shared" si="4"/>
        <v>91.365917375446685</v>
      </c>
      <c r="Y54" s="295">
        <f t="shared" si="5"/>
        <v>2.1716329724741863E-2</v>
      </c>
      <c r="Z54" s="295">
        <v>0.42</v>
      </c>
    </row>
    <row r="55" spans="24:26" x14ac:dyDescent="0.35">
      <c r="X55" s="295">
        <f t="shared" si="4"/>
        <v>91.82526503394449</v>
      </c>
      <c r="Y55" s="295">
        <f t="shared" si="5"/>
        <v>2.1821398368057444E-2</v>
      </c>
      <c r="Z55" s="295">
        <v>0.43</v>
      </c>
    </row>
    <row r="56" spans="24:26" x14ac:dyDescent="0.35">
      <c r="X56" s="295">
        <f t="shared" si="4"/>
        <v>92.282554121058013</v>
      </c>
      <c r="Y56" s="295">
        <f t="shared" si="5"/>
        <v>2.1912322194371628E-2</v>
      </c>
      <c r="Z56" s="295">
        <v>0.44</v>
      </c>
    </row>
    <row r="57" spans="24:26" x14ac:dyDescent="0.35">
      <c r="X57" s="295">
        <f t="shared" si="4"/>
        <v>92.738095756608672</v>
      </c>
      <c r="Y57" s="295">
        <f t="shared" si="5"/>
        <v>2.1989159915978707E-2</v>
      </c>
      <c r="Z57" s="295">
        <v>0.45</v>
      </c>
    </row>
    <row r="58" spans="24:26" x14ac:dyDescent="0.35">
      <c r="X58" s="295">
        <f t="shared" si="4"/>
        <v>93.192193030793547</v>
      </c>
      <c r="Y58" s="295">
        <f t="shared" si="5"/>
        <v>2.2051960770540724E-2</v>
      </c>
      <c r="Z58" s="295">
        <v>0.46</v>
      </c>
    </row>
    <row r="59" spans="24:26" x14ac:dyDescent="0.35">
      <c r="X59" s="295">
        <f t="shared" si="4"/>
        <v>93.645142482203056</v>
      </c>
      <c r="Y59" s="295">
        <f t="shared" si="5"/>
        <v>2.2100764745881251E-2</v>
      </c>
      <c r="Z59" s="295">
        <v>0.47</v>
      </c>
    </row>
    <row r="60" spans="24:26" x14ac:dyDescent="0.35">
      <c r="X60" s="295">
        <f t="shared" si="4"/>
        <v>94.097235497634799</v>
      </c>
      <c r="Y60" s="295">
        <f t="shared" si="5"/>
        <v>2.2135602760415721E-2</v>
      </c>
      <c r="Z60" s="295">
        <v>0.48</v>
      </c>
    </row>
    <row r="61" spans="24:26" x14ac:dyDescent="0.35">
      <c r="X61" s="295">
        <f t="shared" si="4"/>
        <v>94.548759651343204</v>
      </c>
      <c r="Y61" s="295">
        <f t="shared" si="5"/>
        <v>2.2156496801355632E-2</v>
      </c>
      <c r="Z61" s="295">
        <v>0.49</v>
      </c>
    </row>
    <row r="62" spans="24:26" x14ac:dyDescent="0.35">
      <c r="X62" s="295">
        <f t="shared" si="4"/>
        <v>95</v>
      </c>
      <c r="Y62" s="295">
        <f t="shared" si="5"/>
        <v>2.2163460022301816E-2</v>
      </c>
      <c r="Z62" s="295">
        <v>0.5</v>
      </c>
    </row>
    <row r="63" spans="24:26" x14ac:dyDescent="0.35">
      <c r="X63" s="295">
        <f t="shared" si="4"/>
        <v>95.451240348656796</v>
      </c>
      <c r="Y63" s="295">
        <f t="shared" si="5"/>
        <v>2.2156496801355632E-2</v>
      </c>
      <c r="Z63" s="295">
        <v>0.51</v>
      </c>
    </row>
    <row r="64" spans="24:26" x14ac:dyDescent="0.35">
      <c r="X64" s="295">
        <f t="shared" si="4"/>
        <v>95.902764502365201</v>
      </c>
      <c r="Y64" s="295">
        <f t="shared" si="5"/>
        <v>2.2135602760415721E-2</v>
      </c>
      <c r="Z64" s="295">
        <v>0.52</v>
      </c>
    </row>
    <row r="65" spans="24:26" x14ac:dyDescent="0.35">
      <c r="X65" s="295">
        <f t="shared" si="4"/>
        <v>96.354857517796944</v>
      </c>
      <c r="Y65" s="295">
        <f t="shared" si="5"/>
        <v>2.2100764745881251E-2</v>
      </c>
      <c r="Z65" s="295">
        <v>0.53</v>
      </c>
    </row>
    <row r="66" spans="24:26" x14ac:dyDescent="0.35">
      <c r="X66" s="295">
        <f t="shared" si="4"/>
        <v>96.807806969206453</v>
      </c>
      <c r="Y66" s="295">
        <f t="shared" si="5"/>
        <v>2.2051960770540724E-2</v>
      </c>
      <c r="Z66" s="295">
        <v>0.54</v>
      </c>
    </row>
    <row r="67" spans="24:26" x14ac:dyDescent="0.35">
      <c r="X67" s="295">
        <f t="shared" si="4"/>
        <v>97.261904243391342</v>
      </c>
      <c r="Y67" s="295">
        <f t="shared" si="5"/>
        <v>2.1989159915978707E-2</v>
      </c>
      <c r="Z67" s="295">
        <v>0.55000000000000004</v>
      </c>
    </row>
    <row r="68" spans="24:26" x14ac:dyDescent="0.35">
      <c r="X68" s="295">
        <f t="shared" ref="X68:X99" si="6">_xlfn.NORM.INV(Z68,$H$4,$H$5)</f>
        <v>97.717445878941987</v>
      </c>
      <c r="Y68" s="295">
        <f t="shared" ref="Y68:Y99" si="7">_xlfn.NORM.DIST(X68,$H$4,$H$5,FALSE)</f>
        <v>2.1912322194371628E-2</v>
      </c>
      <c r="Z68" s="295">
        <v>0.56000000000000005</v>
      </c>
    </row>
    <row r="69" spans="24:26" x14ac:dyDescent="0.35">
      <c r="X69" s="295">
        <f t="shared" si="6"/>
        <v>98.174734966055496</v>
      </c>
      <c r="Y69" s="295">
        <f t="shared" si="7"/>
        <v>2.1821398368057451E-2</v>
      </c>
      <c r="Z69" s="295">
        <v>0.56999999999999995</v>
      </c>
    </row>
    <row r="70" spans="24:26" x14ac:dyDescent="0.35">
      <c r="X70" s="295">
        <f t="shared" si="6"/>
        <v>98.634082624553315</v>
      </c>
      <c r="Y70" s="295">
        <f t="shared" si="7"/>
        <v>2.1716329724741863E-2</v>
      </c>
      <c r="Z70" s="295">
        <v>0.57999999999999996</v>
      </c>
    </row>
    <row r="71" spans="24:26" x14ac:dyDescent="0.35">
      <c r="X71" s="295">
        <f t="shared" si="6"/>
        <v>99.095809579540685</v>
      </c>
      <c r="Y71" s="295">
        <f t="shared" si="7"/>
        <v>2.1597047805632538E-2</v>
      </c>
      <c r="Z71" s="295">
        <v>0.59</v>
      </c>
    </row>
    <row r="72" spans="24:26" x14ac:dyDescent="0.35">
      <c r="X72" s="295">
        <f t="shared" si="6"/>
        <v>99.560247856444391</v>
      </c>
      <c r="Y72" s="295">
        <f t="shared" si="7"/>
        <v>2.1463474083158917E-2</v>
      </c>
      <c r="Z72" s="295">
        <v>0.6</v>
      </c>
    </row>
    <row r="73" spans="24:26" x14ac:dyDescent="0.35">
      <c r="X73" s="295">
        <f t="shared" si="6"/>
        <v>100.02774262005417</v>
      </c>
      <c r="Y73" s="295">
        <f t="shared" si="7"/>
        <v>2.1315519584221412E-2</v>
      </c>
      <c r="Z73" s="295">
        <v>0.61</v>
      </c>
    </row>
    <row r="74" spans="24:26" x14ac:dyDescent="0.35">
      <c r="X74" s="295">
        <f t="shared" si="6"/>
        <v>100.49865418578915</v>
      </c>
      <c r="Y74" s="295">
        <f t="shared" si="7"/>
        <v>2.1153084454100093E-2</v>
      </c>
      <c r="Z74" s="295">
        <v>0.62</v>
      </c>
    </row>
    <row r="75" spans="24:26" x14ac:dyDescent="0.35">
      <c r="X75" s="295">
        <f t="shared" si="6"/>
        <v>100.9733602358627</v>
      </c>
      <c r="Y75" s="295">
        <f t="shared" si="7"/>
        <v>2.0976057455215816E-2</v>
      </c>
      <c r="Z75" s="295">
        <v>0.63</v>
      </c>
    </row>
    <row r="76" spans="24:26" x14ac:dyDescent="0.35">
      <c r="X76" s="295">
        <f t="shared" si="6"/>
        <v>101.45225827852148</v>
      </c>
      <c r="Y76" s="295">
        <f t="shared" si="7"/>
        <v>2.0784315393846328E-2</v>
      </c>
      <c r="Z76" s="295">
        <v>0.64</v>
      </c>
    </row>
    <row r="77" spans="24:26" x14ac:dyDescent="0.35">
      <c r="X77" s="295">
        <f t="shared" si="6"/>
        <v>101.93576839533623</v>
      </c>
      <c r="Y77" s="295">
        <f t="shared" si="7"/>
        <v>2.0577722466620312E-2</v>
      </c>
      <c r="Z77" s="295">
        <v>0.65</v>
      </c>
    </row>
    <row r="78" spans="24:26" x14ac:dyDescent="0.35">
      <c r="X78" s="295">
        <f t="shared" si="6"/>
        <v>102.42433632994529</v>
      </c>
      <c r="Y78" s="295">
        <f t="shared" si="7"/>
        <v>2.0356129517098955E-2</v>
      </c>
      <c r="Z78" s="295">
        <v>0.66</v>
      </c>
    </row>
    <row r="79" spans="24:26" x14ac:dyDescent="0.35">
      <c r="X79" s="295">
        <f t="shared" si="6"/>
        <v>102.91843698211821</v>
      </c>
      <c r="Y79" s="295">
        <f t="shared" si="7"/>
        <v>2.0119373190950637E-2</v>
      </c>
      <c r="Z79" s="295">
        <v>0.67</v>
      </c>
    </row>
    <row r="80" spans="24:26" x14ac:dyDescent="0.35">
      <c r="X80" s="295">
        <f t="shared" si="6"/>
        <v>103.41857838406115</v>
      </c>
      <c r="Y80" s="295">
        <f t="shared" si="7"/>
        <v>1.9867274976059276E-2</v>
      </c>
      <c r="Z80" s="295">
        <v>0.68</v>
      </c>
    </row>
    <row r="81" spans="24:26" x14ac:dyDescent="0.35">
      <c r="X81" s="295">
        <f t="shared" si="6"/>
        <v>103.92530625225416</v>
      </c>
      <c r="Y81" s="295">
        <f t="shared" si="7"/>
        <v>1.9599640111289767E-2</v>
      </c>
      <c r="Z81" s="295">
        <v>0.69</v>
      </c>
    </row>
    <row r="82" spans="24:26" x14ac:dyDescent="0.35">
      <c r="X82" s="295">
        <f t="shared" si="6"/>
        <v>104.43920922874473</v>
      </c>
      <c r="Y82" s="295">
        <f t="shared" si="7"/>
        <v>1.9316256344448546E-2</v>
      </c>
      <c r="Z82" s="295">
        <v>0.7</v>
      </c>
    </row>
    <row r="83" spans="24:26" x14ac:dyDescent="0.35">
      <c r="X83" s="295">
        <f t="shared" si="6"/>
        <v>104.9609249520021</v>
      </c>
      <c r="Y83" s="295">
        <f t="shared" si="7"/>
        <v>1.9016892516073428E-2</v>
      </c>
      <c r="Z83" s="295">
        <v>0.71</v>
      </c>
    </row>
    <row r="84" spans="24:26" x14ac:dyDescent="0.35">
      <c r="X84" s="295">
        <f t="shared" si="6"/>
        <v>105.4911471308819</v>
      </c>
      <c r="Y84" s="295">
        <f t="shared" si="7"/>
        <v>1.8701296940867841E-2</v>
      </c>
      <c r="Z84" s="295">
        <v>0.72</v>
      </c>
    </row>
    <row r="85" spans="24:26" x14ac:dyDescent="0.35">
      <c r="X85" s="295">
        <f t="shared" si="6"/>
        <v>106.03063383829929</v>
      </c>
      <c r="Y85" s="295">
        <f t="shared" si="7"/>
        <v>1.8369195552602219E-2</v>
      </c>
      <c r="Z85" s="295">
        <v>0.73</v>
      </c>
    </row>
    <row r="86" spans="24:26" x14ac:dyDescent="0.35">
      <c r="X86" s="295">
        <f t="shared" si="6"/>
        <v>106.58021729707251</v>
      </c>
      <c r="Y86" s="295">
        <f t="shared" si="7"/>
        <v>1.8020289770795773E-2</v>
      </c>
      <c r="Z86" s="295">
        <v>0.74</v>
      </c>
    </row>
    <row r="87" spans="24:26" x14ac:dyDescent="0.35">
      <c r="X87" s="295">
        <f t="shared" si="6"/>
        <v>107.14081550352947</v>
      </c>
      <c r="Y87" s="295">
        <f t="shared" si="7"/>
        <v>1.7654254038005943E-2</v>
      </c>
      <c r="Z87" s="295">
        <v>0.75</v>
      </c>
    </row>
    <row r="88" spans="24:26" x14ac:dyDescent="0.35">
      <c r="X88" s="295">
        <f t="shared" si="6"/>
        <v>107.71344613112157</v>
      </c>
      <c r="Y88" s="295">
        <f t="shared" si="7"/>
        <v>1.7270732964464762E-2</v>
      </c>
      <c r="Z88" s="295">
        <v>0.76</v>
      </c>
    </row>
    <row r="89" spans="24:26" x14ac:dyDescent="0.35">
      <c r="X89" s="295">
        <f t="shared" si="6"/>
        <v>108.29924328533386</v>
      </c>
      <c r="Y89" s="295">
        <f t="shared" si="7"/>
        <v>1.6869338001258286E-2</v>
      </c>
      <c r="Z89" s="295">
        <v>0.77</v>
      </c>
    </row>
    <row r="90" spans="24:26" x14ac:dyDescent="0.35">
      <c r="X90" s="295">
        <f t="shared" si="6"/>
        <v>108.89947785539633</v>
      </c>
      <c r="Y90" s="295">
        <f t="shared" si="7"/>
        <v>1.6449643543061072E-2</v>
      </c>
      <c r="Z90" s="295">
        <v>0.78</v>
      </c>
    </row>
    <row r="91" spans="24:26" x14ac:dyDescent="0.35">
      <c r="X91" s="295">
        <f t="shared" si="6"/>
        <v>109.51558244632832</v>
      </c>
      <c r="Y91" s="295">
        <f t="shared" si="7"/>
        <v>1.6011182334949147E-2</v>
      </c>
      <c r="Z91" s="295">
        <v>0.79</v>
      </c>
    </row>
    <row r="92" spans="24:26" x14ac:dyDescent="0.35">
      <c r="X92" s="295">
        <f t="shared" si="6"/>
        <v>110.14918220431247</v>
      </c>
      <c r="Y92" s="295">
        <f t="shared" si="7"/>
        <v>1.5553440022656011E-2</v>
      </c>
      <c r="Z92" s="295">
        <v>0.8</v>
      </c>
    </row>
    <row r="93" spans="24:26" x14ac:dyDescent="0.35">
      <c r="X93" s="295">
        <f t="shared" si="6"/>
        <v>110.80213331092212</v>
      </c>
      <c r="Y93" s="295">
        <f t="shared" si="7"/>
        <v>1.5075848638384287E-2</v>
      </c>
      <c r="Z93" s="295">
        <v>0.81</v>
      </c>
    </row>
    <row r="94" spans="24:26" x14ac:dyDescent="0.35">
      <c r="X94" s="295">
        <f t="shared" si="6"/>
        <v>111.47657158117062</v>
      </c>
      <c r="Y94" s="295">
        <f t="shared" si="7"/>
        <v>1.4577778749923029E-2</v>
      </c>
      <c r="Z94" s="295">
        <v>0.82</v>
      </c>
    </row>
    <row r="95" spans="24:26" x14ac:dyDescent="0.35">
      <c r="X95" s="295">
        <f t="shared" si="6"/>
        <v>112.17497455663153</v>
      </c>
      <c r="Y95" s="295">
        <f t="shared" si="7"/>
        <v>1.4058529911842942E-2</v>
      </c>
      <c r="Z95" s="295">
        <v>0.83</v>
      </c>
    </row>
    <row r="96" spans="24:26" x14ac:dyDescent="0.35">
      <c r="X96" s="295">
        <f t="shared" si="6"/>
        <v>112.90024189777549</v>
      </c>
      <c r="Y96" s="295">
        <f t="shared" si="7"/>
        <v>1.3517318932519541E-2</v>
      </c>
      <c r="Z96" s="295">
        <v>0.84</v>
      </c>
    </row>
    <row r="97" spans="24:26" x14ac:dyDescent="0.35">
      <c r="X97" s="295">
        <f t="shared" si="6"/>
        <v>113.65580101088821</v>
      </c>
      <c r="Y97" s="295">
        <f t="shared" si="7"/>
        <v>1.2953265291871241E-2</v>
      </c>
      <c r="Z97" s="295">
        <v>0.85</v>
      </c>
    </row>
    <row r="98" spans="24:26" x14ac:dyDescent="0.35">
      <c r="X98" s="295">
        <f t="shared" si="6"/>
        <v>114.44574813466922</v>
      </c>
      <c r="Y98" s="295">
        <f t="shared" si="7"/>
        <v>1.2365372783642201E-2</v>
      </c>
      <c r="Z98" s="295">
        <v>0.86</v>
      </c>
    </row>
    <row r="99" spans="24:26" x14ac:dyDescent="0.35">
      <c r="X99" s="295">
        <f t="shared" si="6"/>
        <v>115.27504032269843</v>
      </c>
      <c r="Y99" s="295">
        <f t="shared" si="7"/>
        <v>1.1752506066365855E-2</v>
      </c>
      <c r="Z99" s="295">
        <v>0.87</v>
      </c>
    </row>
    <row r="100" spans="24:26" x14ac:dyDescent="0.35">
      <c r="X100" s="295">
        <f t="shared" ref="X100:X113" si="8">_xlfn.NORM.INV(Z100,$H$4,$H$5)</f>
        <v>116.14976225718962</v>
      </c>
      <c r="Y100" s="295">
        <f t="shared" ref="Y100:Y113" si="9">_xlfn.NORM.DIST(X100,$H$4,$H$5,FALSE)</f>
        <v>1.1113360210538869E-2</v>
      </c>
      <c r="Z100" s="295">
        <v>0.88</v>
      </c>
    </row>
    <row r="101" spans="24:26" x14ac:dyDescent="0.35">
      <c r="X101" s="295">
        <f t="shared" si="8"/>
        <v>117.07750616065898</v>
      </c>
      <c r="Y101" s="295">
        <f t="shared" si="9"/>
        <v>1.0446420389416207E-2</v>
      </c>
      <c r="Z101" s="295">
        <v>0.89</v>
      </c>
    </row>
    <row r="102" spans="24:26" x14ac:dyDescent="0.35">
      <c r="X102" s="295">
        <f t="shared" si="8"/>
        <v>118.06792817980281</v>
      </c>
      <c r="Y102" s="295">
        <f t="shared" si="9"/>
        <v>9.7499073295826029E-3</v>
      </c>
      <c r="Z102" s="295">
        <v>0.9</v>
      </c>
    </row>
    <row r="103" spans="24:26" x14ac:dyDescent="0.35">
      <c r="X103" s="295">
        <f t="shared" si="8"/>
        <v>119.13359060642389</v>
      </c>
      <c r="Y103" s="295">
        <f t="shared" si="9"/>
        <v>9.0217015455587458E-3</v>
      </c>
      <c r="Z103" s="295">
        <v>0.91</v>
      </c>
    </row>
    <row r="104" spans="24:26" x14ac:dyDescent="0.35">
      <c r="X104" s="295">
        <f t="shared" si="8"/>
        <v>120.2912880855734</v>
      </c>
      <c r="Y104" s="295">
        <f t="shared" si="9"/>
        <v>8.2592347923139478E-3</v>
      </c>
      <c r="Z104" s="295">
        <v>0.92</v>
      </c>
    </row>
    <row r="105" spans="24:26" x14ac:dyDescent="0.35">
      <c r="X105" s="295">
        <f t="shared" si="8"/>
        <v>121.56423850722508</v>
      </c>
      <c r="Y105" s="295">
        <f t="shared" si="9"/>
        <v>7.4593285872356363E-3</v>
      </c>
      <c r="Z105" s="295">
        <v>0.93</v>
      </c>
    </row>
    <row r="106" spans="24:26" x14ac:dyDescent="0.35">
      <c r="X106" s="295">
        <f t="shared" si="8"/>
        <v>122.98592470274335</v>
      </c>
      <c r="Y106" s="295">
        <f t="shared" si="9"/>
        <v>6.6179425107033363E-3</v>
      </c>
      <c r="Z106" s="295">
        <v>0.94</v>
      </c>
    </row>
    <row r="107" spans="24:26" x14ac:dyDescent="0.35">
      <c r="X107" s="295">
        <f t="shared" si="8"/>
        <v>124.60736528512649</v>
      </c>
      <c r="Y107" s="295">
        <f t="shared" si="9"/>
        <v>5.7297577986317487E-3</v>
      </c>
      <c r="Z107" s="295">
        <v>0.95</v>
      </c>
    </row>
    <row r="108" spans="24:26" x14ac:dyDescent="0.35">
      <c r="X108" s="295">
        <f t="shared" si="8"/>
        <v>126.51234928253905</v>
      </c>
      <c r="Y108" s="295">
        <f t="shared" si="9"/>
        <v>4.7874318903322983E-3</v>
      </c>
      <c r="Z108" s="295">
        <v>0.96</v>
      </c>
    </row>
    <row r="109" spans="24:26" x14ac:dyDescent="0.35">
      <c r="X109" s="295">
        <f t="shared" si="8"/>
        <v>128.85428494672252</v>
      </c>
      <c r="Y109" s="295">
        <f t="shared" si="9"/>
        <v>3.7801084120245632E-3</v>
      </c>
      <c r="Z109" s="295">
        <v>0.97</v>
      </c>
    </row>
    <row r="110" spans="24:26" x14ac:dyDescent="0.35">
      <c r="X110" s="295">
        <f t="shared" si="8"/>
        <v>131.96748039137279</v>
      </c>
      <c r="Y110" s="295">
        <f t="shared" si="9"/>
        <v>2.6898964378190087E-3</v>
      </c>
      <c r="Z110" s="295">
        <v>0.98</v>
      </c>
    </row>
    <row r="111" spans="24:26" x14ac:dyDescent="0.35">
      <c r="X111" s="295">
        <f t="shared" si="8"/>
        <v>136.87426173273514</v>
      </c>
      <c r="Y111" s="295">
        <f t="shared" si="9"/>
        <v>1.4806745668587821E-3</v>
      </c>
      <c r="Z111" s="295">
        <v>0.99</v>
      </c>
    </row>
    <row r="112" spans="24:26" x14ac:dyDescent="0.35">
      <c r="X112" s="295">
        <f t="shared" si="8"/>
        <v>141.36492746388021</v>
      </c>
      <c r="Y112" s="295">
        <f t="shared" si="9"/>
        <v>8.0331905705096772E-4</v>
      </c>
      <c r="Z112" s="295">
        <v>0.995</v>
      </c>
    </row>
    <row r="113" spans="24:26" x14ac:dyDescent="0.35">
      <c r="X113" s="295">
        <f t="shared" si="8"/>
        <v>150.62418151102065</v>
      </c>
      <c r="Y113" s="295">
        <f t="shared" si="9"/>
        <v>1.8706055983688815E-4</v>
      </c>
      <c r="Z113" s="295">
        <v>0.999</v>
      </c>
    </row>
  </sheetData>
  <pageMargins left="0.7" right="0.7" top="0.75" bottom="0.75" header="0.3" footer="0.3"/>
  <pageSetup paperSize="0" orientation="portrait" r:id="rId1"/>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83ED5-57C4-403B-ABBD-7AE165B9D7A1}">
  <dimension ref="B1:AB105"/>
  <sheetViews>
    <sheetView workbookViewId="0"/>
  </sheetViews>
  <sheetFormatPr defaultRowHeight="14.5" x14ac:dyDescent="0.35"/>
  <cols>
    <col min="1" max="2" width="11.1796875" customWidth="1"/>
    <col min="6" max="6" width="12.453125" customWidth="1"/>
    <col min="11" max="11" width="11" customWidth="1"/>
    <col min="13" max="13" width="14.7265625" customWidth="1"/>
    <col min="18" max="18" width="13.81640625" customWidth="1"/>
    <col min="22" max="22" width="9.1796875" style="295"/>
    <col min="23" max="23" width="17.26953125" style="295" customWidth="1"/>
    <col min="24" max="24" width="16.81640625" style="295" customWidth="1"/>
  </cols>
  <sheetData>
    <row r="1" spans="3:28" s="149" customFormat="1" ht="28.5" x14ac:dyDescent="0.65">
      <c r="C1" s="143" t="s">
        <v>91</v>
      </c>
      <c r="V1" s="302"/>
      <c r="W1" s="302"/>
      <c r="X1" s="302"/>
    </row>
    <row r="3" spans="3:28" ht="18.5" x14ac:dyDescent="0.45">
      <c r="H3" s="154" t="s">
        <v>110</v>
      </c>
      <c r="I3" s="155"/>
      <c r="J3" s="155"/>
      <c r="K3" s="164"/>
      <c r="M3" s="242" t="str">
        <f>_xlfn.CONCAT("Excel Functions for ",C1)</f>
        <v>Excel Functions for Poisson Distribution</v>
      </c>
      <c r="N3" s="243"/>
      <c r="O3" s="243"/>
      <c r="P3" s="243"/>
      <c r="Q3" s="243"/>
      <c r="R3" s="244"/>
      <c r="V3" s="295" t="s">
        <v>93</v>
      </c>
    </row>
    <row r="4" spans="3:28" ht="18.5" x14ac:dyDescent="0.45">
      <c r="H4" s="157" t="s">
        <v>26</v>
      </c>
      <c r="I4" s="235">
        <v>10</v>
      </c>
      <c r="J4" s="158"/>
      <c r="K4" s="160"/>
      <c r="M4" s="248" t="s">
        <v>191</v>
      </c>
      <c r="N4" s="249" t="s">
        <v>192</v>
      </c>
      <c r="O4" s="249"/>
      <c r="P4" s="249"/>
      <c r="Q4" s="249"/>
      <c r="R4" s="250"/>
      <c r="V4" s="295" t="s">
        <v>131</v>
      </c>
      <c r="W4" s="295" t="s">
        <v>143</v>
      </c>
      <c r="X4" s="295" t="s">
        <v>144</v>
      </c>
    </row>
    <row r="5" spans="3:28" x14ac:dyDescent="0.35">
      <c r="V5" s="295">
        <v>0</v>
      </c>
      <c r="W5" s="295">
        <f t="shared" ref="W5:W35" si="0">_xlfn.POISSON.DIST(V5,rate,FALSE)</f>
        <v>4.5399929762484854E-5</v>
      </c>
      <c r="X5" s="295">
        <f t="shared" ref="X5:X35" si="1">_xlfn.POISSON.DIST(V5,rate,TRUE)</f>
        <v>4.5399929762484854E-5</v>
      </c>
      <c r="AA5" s="15" t="s">
        <v>138</v>
      </c>
      <c r="AB5">
        <v>21</v>
      </c>
    </row>
    <row r="6" spans="3:28" x14ac:dyDescent="0.35">
      <c r="V6" s="295">
        <f>V5+1</f>
        <v>1</v>
      </c>
      <c r="W6" s="295">
        <f t="shared" si="0"/>
        <v>4.5399929762484861E-4</v>
      </c>
      <c r="X6" s="295">
        <f t="shared" si="1"/>
        <v>4.9939922738733344E-4</v>
      </c>
    </row>
    <row r="7" spans="3:28" x14ac:dyDescent="0.35">
      <c r="V7" s="295">
        <f t="shared" ref="V7:V25" si="2">V6+1</f>
        <v>2</v>
      </c>
      <c r="W7" s="295">
        <f t="shared" si="0"/>
        <v>2.2699964881242444E-3</v>
      </c>
      <c r="X7" s="295">
        <f t="shared" si="1"/>
        <v>2.7693957155115762E-3</v>
      </c>
    </row>
    <row r="8" spans="3:28" x14ac:dyDescent="0.35">
      <c r="V8" s="295">
        <f t="shared" si="2"/>
        <v>3</v>
      </c>
      <c r="W8" s="295">
        <f t="shared" si="0"/>
        <v>7.5666549604141483E-3</v>
      </c>
      <c r="X8" s="295">
        <f t="shared" si="1"/>
        <v>1.0336050675925718E-2</v>
      </c>
    </row>
    <row r="9" spans="3:28" x14ac:dyDescent="0.35">
      <c r="V9" s="295">
        <f t="shared" si="2"/>
        <v>4</v>
      </c>
      <c r="W9" s="295">
        <f t="shared" si="0"/>
        <v>1.8916637401035354E-2</v>
      </c>
      <c r="X9" s="295">
        <f t="shared" si="1"/>
        <v>2.9252688076961065E-2</v>
      </c>
    </row>
    <row r="10" spans="3:28" x14ac:dyDescent="0.35">
      <c r="V10" s="295">
        <f t="shared" si="2"/>
        <v>5</v>
      </c>
      <c r="W10" s="295">
        <f t="shared" si="0"/>
        <v>3.7833274802070715E-2</v>
      </c>
      <c r="X10" s="295">
        <f t="shared" si="1"/>
        <v>6.7085962879031805E-2</v>
      </c>
    </row>
    <row r="11" spans="3:28" x14ac:dyDescent="0.35">
      <c r="V11" s="295">
        <f t="shared" si="2"/>
        <v>6</v>
      </c>
      <c r="W11" s="295">
        <f t="shared" si="0"/>
        <v>6.3055458003451192E-2</v>
      </c>
      <c r="X11" s="295">
        <f t="shared" si="1"/>
        <v>0.13014142088248298</v>
      </c>
    </row>
    <row r="12" spans="3:28" x14ac:dyDescent="0.35">
      <c r="V12" s="295">
        <f t="shared" si="2"/>
        <v>7</v>
      </c>
      <c r="W12" s="295">
        <f t="shared" si="0"/>
        <v>9.0079225719215977E-2</v>
      </c>
      <c r="X12" s="295">
        <f t="shared" si="1"/>
        <v>0.22022064660169899</v>
      </c>
    </row>
    <row r="13" spans="3:28" x14ac:dyDescent="0.35">
      <c r="V13" s="295">
        <f t="shared" si="2"/>
        <v>8</v>
      </c>
      <c r="W13" s="295">
        <f t="shared" si="0"/>
        <v>0.11259903214901996</v>
      </c>
      <c r="X13" s="295">
        <f t="shared" si="1"/>
        <v>0.33281967875071894</v>
      </c>
    </row>
    <row r="14" spans="3:28" x14ac:dyDescent="0.35">
      <c r="V14" s="295">
        <f t="shared" si="2"/>
        <v>9</v>
      </c>
      <c r="W14" s="295">
        <f t="shared" si="0"/>
        <v>0.1251100357211333</v>
      </c>
      <c r="X14" s="295">
        <f t="shared" si="1"/>
        <v>0.45792971447185227</v>
      </c>
    </row>
    <row r="15" spans="3:28" x14ac:dyDescent="0.35">
      <c r="V15" s="295">
        <f t="shared" si="2"/>
        <v>10</v>
      </c>
      <c r="W15" s="295">
        <f t="shared" si="0"/>
        <v>0.1251100357211333</v>
      </c>
      <c r="X15" s="295">
        <f t="shared" si="1"/>
        <v>0.58303975019298537</v>
      </c>
    </row>
    <row r="16" spans="3:28" x14ac:dyDescent="0.35">
      <c r="V16" s="295">
        <f t="shared" si="2"/>
        <v>11</v>
      </c>
      <c r="W16" s="295">
        <f t="shared" si="0"/>
        <v>0.11373639611012118</v>
      </c>
      <c r="X16" s="295">
        <f t="shared" si="1"/>
        <v>0.69677614630310658</v>
      </c>
    </row>
    <row r="17" spans="2:24" x14ac:dyDescent="0.35">
      <c r="V17" s="295">
        <f t="shared" si="2"/>
        <v>12</v>
      </c>
      <c r="W17" s="295">
        <f t="shared" si="0"/>
        <v>9.4780330091767673E-2</v>
      </c>
      <c r="X17" s="295">
        <f t="shared" si="1"/>
        <v>0.79155647639487436</v>
      </c>
    </row>
    <row r="18" spans="2:24" x14ac:dyDescent="0.35">
      <c r="V18" s="295">
        <f t="shared" si="2"/>
        <v>13</v>
      </c>
      <c r="W18" s="295">
        <f t="shared" si="0"/>
        <v>7.2907946224436637E-2</v>
      </c>
      <c r="X18" s="295">
        <f t="shared" si="1"/>
        <v>0.864464422619311</v>
      </c>
    </row>
    <row r="19" spans="2:24" x14ac:dyDescent="0.35">
      <c r="V19" s="295">
        <f t="shared" si="2"/>
        <v>14</v>
      </c>
      <c r="W19" s="295">
        <f t="shared" si="0"/>
        <v>5.2077104446026187E-2</v>
      </c>
      <c r="X19" s="295">
        <f t="shared" si="1"/>
        <v>0.9165415270653372</v>
      </c>
    </row>
    <row r="20" spans="2:24" x14ac:dyDescent="0.35">
      <c r="V20" s="295">
        <f t="shared" si="2"/>
        <v>15</v>
      </c>
      <c r="W20" s="295">
        <f t="shared" si="0"/>
        <v>3.4718069630684127E-2</v>
      </c>
      <c r="X20" s="295">
        <f t="shared" si="1"/>
        <v>0.95125959669602134</v>
      </c>
    </row>
    <row r="21" spans="2:24" x14ac:dyDescent="0.35">
      <c r="V21" s="295">
        <f t="shared" si="2"/>
        <v>16</v>
      </c>
      <c r="W21" s="295">
        <f t="shared" si="0"/>
        <v>2.1698793519177549E-2</v>
      </c>
      <c r="X21" s="295">
        <f t="shared" si="1"/>
        <v>0.97295839021519881</v>
      </c>
    </row>
    <row r="22" spans="2:24" x14ac:dyDescent="0.35">
      <c r="V22" s="295">
        <f t="shared" si="2"/>
        <v>17</v>
      </c>
      <c r="W22" s="295">
        <f t="shared" si="0"/>
        <v>1.2763996187751522E-2</v>
      </c>
      <c r="X22" s="295">
        <f t="shared" si="1"/>
        <v>0.9857223864029504</v>
      </c>
    </row>
    <row r="23" spans="2:24" x14ac:dyDescent="0.35">
      <c r="V23" s="295">
        <f t="shared" si="2"/>
        <v>18</v>
      </c>
      <c r="W23" s="295">
        <f t="shared" si="0"/>
        <v>7.0911089931952852E-3</v>
      </c>
      <c r="X23" s="295">
        <f t="shared" si="1"/>
        <v>0.99281349539614561</v>
      </c>
    </row>
    <row r="24" spans="2:24" x14ac:dyDescent="0.35">
      <c r="V24" s="295">
        <f t="shared" si="2"/>
        <v>19</v>
      </c>
      <c r="W24" s="295">
        <f t="shared" si="0"/>
        <v>3.7321626279975249E-3</v>
      </c>
      <c r="X24" s="295">
        <f t="shared" si="1"/>
        <v>0.99654565802414319</v>
      </c>
    </row>
    <row r="25" spans="2:24" x14ac:dyDescent="0.35">
      <c r="V25" s="295">
        <f t="shared" si="2"/>
        <v>20</v>
      </c>
      <c r="W25" s="295">
        <f t="shared" si="0"/>
        <v>1.8660813139987594E-3</v>
      </c>
      <c r="X25" s="295">
        <f t="shared" si="1"/>
        <v>0.99841173933814198</v>
      </c>
    </row>
    <row r="26" spans="2:24" x14ac:dyDescent="0.35">
      <c r="V26" s="295">
        <f t="shared" ref="V26:V34" si="3">V25+1</f>
        <v>21</v>
      </c>
      <c r="W26" s="295">
        <f t="shared" si="0"/>
        <v>8.8861014952321864E-4</v>
      </c>
      <c r="X26" s="295">
        <f t="shared" si="1"/>
        <v>0.99930034948766511</v>
      </c>
    </row>
    <row r="27" spans="2:24" x14ac:dyDescent="0.35">
      <c r="V27" s="295">
        <f t="shared" si="3"/>
        <v>22</v>
      </c>
      <c r="W27" s="295">
        <f t="shared" si="0"/>
        <v>4.0391370432873514E-4</v>
      </c>
      <c r="X27" s="295">
        <f t="shared" si="1"/>
        <v>0.9997042631919939</v>
      </c>
    </row>
    <row r="28" spans="2:24" x14ac:dyDescent="0.35">
      <c r="V28" s="295">
        <f t="shared" si="3"/>
        <v>23</v>
      </c>
      <c r="W28" s="295">
        <f t="shared" si="0"/>
        <v>1.7561465405597289E-4</v>
      </c>
      <c r="X28" s="295">
        <f t="shared" si="1"/>
        <v>0.99987987784604981</v>
      </c>
    </row>
    <row r="29" spans="2:24" x14ac:dyDescent="0.35">
      <c r="V29" s="295">
        <f t="shared" si="3"/>
        <v>24</v>
      </c>
      <c r="W29" s="295">
        <f t="shared" si="0"/>
        <v>7.317277252332188E-5</v>
      </c>
      <c r="X29" s="295">
        <f t="shared" si="1"/>
        <v>0.9999530506185732</v>
      </c>
    </row>
    <row r="30" spans="2:24" x14ac:dyDescent="0.35">
      <c r="V30" s="295">
        <f t="shared" si="3"/>
        <v>25</v>
      </c>
      <c r="W30" s="295">
        <f t="shared" si="0"/>
        <v>2.926910900932863E-5</v>
      </c>
      <c r="X30" s="295">
        <f t="shared" si="1"/>
        <v>0.99998231972758256</v>
      </c>
    </row>
    <row r="31" spans="2:24" x14ac:dyDescent="0.35">
      <c r="V31" s="295">
        <f t="shared" si="3"/>
        <v>26</v>
      </c>
      <c r="W31" s="295">
        <f t="shared" si="0"/>
        <v>1.1257349618972562E-5</v>
      </c>
      <c r="X31" s="295">
        <f t="shared" si="1"/>
        <v>0.99999357707720149</v>
      </c>
    </row>
    <row r="32" spans="2:24" x14ac:dyDescent="0.35">
      <c r="B32" s="197"/>
      <c r="C32" s="198" t="s">
        <v>27</v>
      </c>
      <c r="D32" s="199"/>
      <c r="E32" s="200"/>
      <c r="F32" s="201"/>
      <c r="V32" s="295">
        <f t="shared" si="3"/>
        <v>27</v>
      </c>
      <c r="W32" s="295">
        <f t="shared" si="0"/>
        <v>4.1693887477676179E-6</v>
      </c>
      <c r="X32" s="295">
        <f t="shared" si="1"/>
        <v>0.9999977464659493</v>
      </c>
    </row>
    <row r="33" spans="2:24" x14ac:dyDescent="0.35">
      <c r="B33" s="180" t="s">
        <v>6</v>
      </c>
      <c r="C33" s="181" t="str">
        <f>_xlfn.CONCAT(Poisson!B33," of Poisson Distribution (with rate=",rate,")")</f>
        <v>PDF of Poisson Distribution (with rate=10)</v>
      </c>
      <c r="D33" s="182"/>
      <c r="E33" s="183"/>
      <c r="F33" s="184"/>
      <c r="V33" s="295">
        <f t="shared" si="3"/>
        <v>28</v>
      </c>
      <c r="W33" s="295">
        <f t="shared" si="0"/>
        <v>1.4890674099170117E-6</v>
      </c>
      <c r="X33" s="295">
        <f t="shared" si="1"/>
        <v>0.99999923553335912</v>
      </c>
    </row>
    <row r="34" spans="2:24" x14ac:dyDescent="0.35">
      <c r="B34" s="185" t="s">
        <v>7</v>
      </c>
      <c r="C34" s="186" t="str">
        <f>_xlfn.CONCAT(Poisson!B34," of Poisson Distribution (with rate=",rate,")")</f>
        <v>CDF of Poisson Distribution (with rate=10)</v>
      </c>
      <c r="D34" s="187"/>
      <c r="E34" s="188"/>
      <c r="F34" s="189"/>
      <c r="V34" s="295">
        <f t="shared" si="3"/>
        <v>29</v>
      </c>
      <c r="W34" s="295">
        <f t="shared" si="0"/>
        <v>5.1347152066103749E-7</v>
      </c>
      <c r="X34" s="295">
        <f t="shared" si="1"/>
        <v>0.99999974900487987</v>
      </c>
    </row>
    <row r="35" spans="2:24" x14ac:dyDescent="0.35">
      <c r="V35" s="295">
        <f t="shared" ref="V35:V98" si="4">V34+1</f>
        <v>30</v>
      </c>
      <c r="W35" s="295">
        <f t="shared" si="0"/>
        <v>1.7115717355367883E-7</v>
      </c>
      <c r="X35" s="295">
        <f t="shared" si="1"/>
        <v>0.99999992016205341</v>
      </c>
    </row>
    <row r="36" spans="2:24" x14ac:dyDescent="0.35">
      <c r="V36" s="295">
        <f t="shared" si="4"/>
        <v>31</v>
      </c>
      <c r="W36" s="295">
        <f t="shared" ref="W36:W56" si="5">_xlfn.POISSON.DIST(V36,rate,FALSE)</f>
        <v>5.5211991468928569E-8</v>
      </c>
      <c r="X36" s="295">
        <f t="shared" ref="X36:X56" si="6">_xlfn.POISSON.DIST(V36,rate,TRUE)</f>
        <v>0.99999997537404495</v>
      </c>
    </row>
    <row r="37" spans="2:24" x14ac:dyDescent="0.35">
      <c r="V37" s="295">
        <f t="shared" si="4"/>
        <v>32</v>
      </c>
      <c r="W37" s="295">
        <f t="shared" si="5"/>
        <v>1.7253747334040217E-8</v>
      </c>
      <c r="X37" s="295">
        <f t="shared" si="6"/>
        <v>0.99999999262779227</v>
      </c>
    </row>
    <row r="38" spans="2:24" x14ac:dyDescent="0.35">
      <c r="V38" s="295">
        <f t="shared" si="4"/>
        <v>33</v>
      </c>
      <c r="W38" s="295">
        <f t="shared" si="5"/>
        <v>5.2284082830424716E-9</v>
      </c>
      <c r="X38" s="295">
        <f t="shared" si="6"/>
        <v>0.99999999785620042</v>
      </c>
    </row>
    <row r="39" spans="2:24" x14ac:dyDescent="0.35">
      <c r="V39" s="295">
        <f t="shared" si="4"/>
        <v>34</v>
      </c>
      <c r="W39" s="295">
        <f t="shared" si="5"/>
        <v>1.5377671420713246E-9</v>
      </c>
      <c r="X39" s="295">
        <f t="shared" si="6"/>
        <v>0.99999999939396766</v>
      </c>
    </row>
    <row r="40" spans="2:24" x14ac:dyDescent="0.35">
      <c r="V40" s="295">
        <f t="shared" si="4"/>
        <v>35</v>
      </c>
      <c r="W40" s="295">
        <f t="shared" si="5"/>
        <v>4.3936204059180545E-10</v>
      </c>
      <c r="X40" s="295">
        <f t="shared" si="6"/>
        <v>0.99999999983332966</v>
      </c>
    </row>
    <row r="41" spans="2:24" x14ac:dyDescent="0.35">
      <c r="V41" s="295">
        <f t="shared" si="4"/>
        <v>36</v>
      </c>
      <c r="W41" s="295">
        <f t="shared" si="5"/>
        <v>1.220450112755023E-10</v>
      </c>
      <c r="X41" s="295">
        <f t="shared" si="6"/>
        <v>0.9999999999553747</v>
      </c>
    </row>
    <row r="42" spans="2:24" x14ac:dyDescent="0.35">
      <c r="V42" s="295">
        <f t="shared" si="4"/>
        <v>37</v>
      </c>
      <c r="W42" s="295">
        <f t="shared" si="5"/>
        <v>3.2985138182567988E-11</v>
      </c>
      <c r="X42" s="295">
        <f t="shared" si="6"/>
        <v>0.99999999998835976</v>
      </c>
    </row>
    <row r="43" spans="2:24" x14ac:dyDescent="0.35">
      <c r="V43" s="295">
        <f t="shared" si="4"/>
        <v>38</v>
      </c>
      <c r="W43" s="295">
        <f t="shared" si="5"/>
        <v>8.6802995217284686E-12</v>
      </c>
      <c r="X43" s="295">
        <f t="shared" si="6"/>
        <v>0.99999999999704015</v>
      </c>
    </row>
    <row r="44" spans="2:24" x14ac:dyDescent="0.35">
      <c r="V44" s="295">
        <f t="shared" si="4"/>
        <v>39</v>
      </c>
      <c r="W44" s="295">
        <f t="shared" si="5"/>
        <v>2.2257178260842245E-12</v>
      </c>
      <c r="X44" s="295">
        <f t="shared" si="6"/>
        <v>0.99999999999926581</v>
      </c>
    </row>
    <row r="45" spans="2:24" x14ac:dyDescent="0.35">
      <c r="V45" s="295">
        <f t="shared" si="4"/>
        <v>40</v>
      </c>
      <c r="W45" s="295">
        <f t="shared" si="5"/>
        <v>5.5642945652105318E-13</v>
      </c>
      <c r="X45" s="295">
        <f t="shared" si="6"/>
        <v>0.99999999999982225</v>
      </c>
    </row>
    <row r="46" spans="2:24" x14ac:dyDescent="0.35">
      <c r="V46" s="295">
        <f t="shared" si="4"/>
        <v>41</v>
      </c>
      <c r="W46" s="295">
        <f t="shared" si="5"/>
        <v>1.3571450159050078E-13</v>
      </c>
      <c r="X46" s="295">
        <f t="shared" si="6"/>
        <v>0.99999999999995803</v>
      </c>
    </row>
    <row r="47" spans="2:24" x14ac:dyDescent="0.35">
      <c r="V47" s="295">
        <f t="shared" si="4"/>
        <v>42</v>
      </c>
      <c r="W47" s="295">
        <f t="shared" si="5"/>
        <v>3.2312976569166618E-14</v>
      </c>
      <c r="X47" s="295">
        <f t="shared" si="6"/>
        <v>0.99999999999999023</v>
      </c>
    </row>
    <row r="48" spans="2:24" x14ac:dyDescent="0.35">
      <c r="V48" s="295">
        <f t="shared" si="4"/>
        <v>43</v>
      </c>
      <c r="W48" s="295">
        <f t="shared" si="5"/>
        <v>7.5146457137597355E-15</v>
      </c>
      <c r="X48" s="295">
        <f t="shared" si="6"/>
        <v>0.99999999999999778</v>
      </c>
    </row>
    <row r="49" spans="22:24" x14ac:dyDescent="0.35">
      <c r="V49" s="295">
        <f t="shared" si="4"/>
        <v>44</v>
      </c>
      <c r="W49" s="295">
        <f t="shared" si="5"/>
        <v>1.7078740258544828E-15</v>
      </c>
      <c r="X49" s="295">
        <f t="shared" si="6"/>
        <v>0.99999999999999956</v>
      </c>
    </row>
    <row r="50" spans="22:24" x14ac:dyDescent="0.35">
      <c r="V50" s="295">
        <f t="shared" si="4"/>
        <v>45</v>
      </c>
      <c r="W50" s="295">
        <f t="shared" si="5"/>
        <v>3.795275613009946E-16</v>
      </c>
      <c r="X50" s="295">
        <f t="shared" si="6"/>
        <v>0.99999999999999989</v>
      </c>
    </row>
    <row r="51" spans="22:24" x14ac:dyDescent="0.35">
      <c r="V51" s="295">
        <f t="shared" si="4"/>
        <v>46</v>
      </c>
      <c r="W51" s="295">
        <f t="shared" si="5"/>
        <v>8.2505991587173415E-17</v>
      </c>
      <c r="X51" s="295">
        <f t="shared" si="6"/>
        <v>1</v>
      </c>
    </row>
    <row r="52" spans="22:24" x14ac:dyDescent="0.35">
      <c r="V52" s="295">
        <f t="shared" si="4"/>
        <v>47</v>
      </c>
      <c r="W52" s="295">
        <f t="shared" si="5"/>
        <v>1.7554466295143246E-17</v>
      </c>
      <c r="X52" s="295">
        <f t="shared" si="6"/>
        <v>1</v>
      </c>
    </row>
    <row r="53" spans="22:24" x14ac:dyDescent="0.35">
      <c r="V53" s="295">
        <f t="shared" si="4"/>
        <v>48</v>
      </c>
      <c r="W53" s="295">
        <f t="shared" si="5"/>
        <v>3.6571804781548696E-18</v>
      </c>
      <c r="X53" s="295">
        <f t="shared" si="6"/>
        <v>1</v>
      </c>
    </row>
    <row r="54" spans="22:24" x14ac:dyDescent="0.35">
      <c r="V54" s="295">
        <f t="shared" si="4"/>
        <v>49</v>
      </c>
      <c r="W54" s="295">
        <f t="shared" si="5"/>
        <v>7.4636336288873822E-19</v>
      </c>
      <c r="X54" s="295">
        <f t="shared" si="6"/>
        <v>1</v>
      </c>
    </row>
    <row r="55" spans="22:24" x14ac:dyDescent="0.35">
      <c r="V55" s="295">
        <f t="shared" si="4"/>
        <v>50</v>
      </c>
      <c r="W55" s="295">
        <f t="shared" si="5"/>
        <v>1.4927267257774853E-19</v>
      </c>
      <c r="X55" s="295">
        <f t="shared" si="6"/>
        <v>1</v>
      </c>
    </row>
    <row r="56" spans="22:24" x14ac:dyDescent="0.35">
      <c r="V56" s="295">
        <f t="shared" si="4"/>
        <v>51</v>
      </c>
      <c r="W56" s="295">
        <f t="shared" si="5"/>
        <v>2.926915148583307E-20</v>
      </c>
      <c r="X56" s="295">
        <f t="shared" si="6"/>
        <v>1</v>
      </c>
    </row>
    <row r="57" spans="22:24" x14ac:dyDescent="0.35">
      <c r="V57" s="295">
        <f t="shared" si="4"/>
        <v>52</v>
      </c>
      <c r="W57" s="295">
        <f t="shared" ref="W57:W105" si="7">_xlfn.POISSON.DIST(V57,rate,FALSE)</f>
        <v>5.628682978044818E-21</v>
      </c>
      <c r="X57" s="295">
        <f t="shared" ref="X57:X105" si="8">_xlfn.POISSON.DIST(V57,rate,TRUE)</f>
        <v>1</v>
      </c>
    </row>
    <row r="58" spans="22:24" x14ac:dyDescent="0.35">
      <c r="V58" s="295">
        <f t="shared" si="4"/>
        <v>53</v>
      </c>
      <c r="W58" s="295">
        <f t="shared" si="7"/>
        <v>1.0620156562348732E-21</v>
      </c>
      <c r="X58" s="295">
        <f t="shared" si="8"/>
        <v>1</v>
      </c>
    </row>
    <row r="59" spans="22:24" x14ac:dyDescent="0.35">
      <c r="V59" s="295">
        <f t="shared" si="4"/>
        <v>54</v>
      </c>
      <c r="W59" s="295">
        <f t="shared" si="7"/>
        <v>1.9666956596941868E-22</v>
      </c>
      <c r="X59" s="295">
        <f t="shared" si="8"/>
        <v>1</v>
      </c>
    </row>
    <row r="60" spans="22:24" x14ac:dyDescent="0.35">
      <c r="V60" s="295">
        <f t="shared" si="4"/>
        <v>55</v>
      </c>
      <c r="W60" s="295">
        <f t="shared" si="7"/>
        <v>3.5758102903530716E-23</v>
      </c>
      <c r="X60" s="295">
        <f t="shared" si="8"/>
        <v>1</v>
      </c>
    </row>
    <row r="61" spans="22:24" x14ac:dyDescent="0.35">
      <c r="V61" s="295">
        <f t="shared" si="4"/>
        <v>56</v>
      </c>
      <c r="W61" s="295">
        <f t="shared" si="7"/>
        <v>6.3853755184876641E-24</v>
      </c>
      <c r="X61" s="295">
        <f t="shared" si="8"/>
        <v>1</v>
      </c>
    </row>
    <row r="62" spans="22:24" x14ac:dyDescent="0.35">
      <c r="V62" s="295">
        <f t="shared" si="4"/>
        <v>57</v>
      </c>
      <c r="W62" s="295">
        <f t="shared" si="7"/>
        <v>1.1202413190329169E-24</v>
      </c>
      <c r="X62" s="295">
        <f t="shared" si="8"/>
        <v>1</v>
      </c>
    </row>
    <row r="63" spans="22:24" x14ac:dyDescent="0.35">
      <c r="V63" s="295">
        <f t="shared" si="4"/>
        <v>58</v>
      </c>
      <c r="W63" s="295">
        <f t="shared" si="7"/>
        <v>1.9314505500567675E-25</v>
      </c>
      <c r="X63" s="295">
        <f t="shared" si="8"/>
        <v>1</v>
      </c>
    </row>
    <row r="64" spans="22:24" x14ac:dyDescent="0.35">
      <c r="V64" s="295">
        <f t="shared" si="4"/>
        <v>59</v>
      </c>
      <c r="W64" s="295">
        <f t="shared" si="7"/>
        <v>3.273645000096194E-26</v>
      </c>
      <c r="X64" s="295">
        <f t="shared" si="8"/>
        <v>1</v>
      </c>
    </row>
    <row r="65" spans="22:24" x14ac:dyDescent="0.35">
      <c r="V65" s="295">
        <f t="shared" si="4"/>
        <v>60</v>
      </c>
      <c r="W65" s="295">
        <f t="shared" si="7"/>
        <v>5.4560750001603587E-27</v>
      </c>
      <c r="X65" s="295">
        <f t="shared" si="8"/>
        <v>1</v>
      </c>
    </row>
    <row r="66" spans="22:24" x14ac:dyDescent="0.35">
      <c r="V66" s="295">
        <f t="shared" si="4"/>
        <v>61</v>
      </c>
      <c r="W66" s="295">
        <f t="shared" si="7"/>
        <v>8.9443852461645323E-28</v>
      </c>
      <c r="X66" s="295">
        <f t="shared" si="8"/>
        <v>1</v>
      </c>
    </row>
    <row r="67" spans="22:24" x14ac:dyDescent="0.35">
      <c r="V67" s="295">
        <f t="shared" si="4"/>
        <v>62</v>
      </c>
      <c r="W67" s="295">
        <f t="shared" si="7"/>
        <v>1.442642781639432E-28</v>
      </c>
      <c r="X67" s="295">
        <f t="shared" si="8"/>
        <v>1</v>
      </c>
    </row>
    <row r="68" spans="22:24" x14ac:dyDescent="0.35">
      <c r="V68" s="295">
        <f t="shared" si="4"/>
        <v>63</v>
      </c>
      <c r="W68" s="295">
        <f t="shared" si="7"/>
        <v>2.28990917720548E-29</v>
      </c>
      <c r="X68" s="295">
        <f t="shared" si="8"/>
        <v>1</v>
      </c>
    </row>
    <row r="69" spans="22:24" x14ac:dyDescent="0.35">
      <c r="V69" s="295">
        <f t="shared" si="4"/>
        <v>64</v>
      </c>
      <c r="W69" s="295">
        <f t="shared" si="7"/>
        <v>3.5779830893835269E-30</v>
      </c>
      <c r="X69" s="295">
        <f t="shared" si="8"/>
        <v>1</v>
      </c>
    </row>
    <row r="70" spans="22:24" x14ac:dyDescent="0.35">
      <c r="V70" s="295">
        <f t="shared" si="4"/>
        <v>65</v>
      </c>
      <c r="W70" s="295">
        <f t="shared" si="7"/>
        <v>5.5045893682823955E-31</v>
      </c>
      <c r="X70" s="295">
        <f t="shared" si="8"/>
        <v>1</v>
      </c>
    </row>
    <row r="71" spans="22:24" x14ac:dyDescent="0.35">
      <c r="V71" s="295">
        <f t="shared" si="4"/>
        <v>66</v>
      </c>
      <c r="W71" s="295">
        <f t="shared" si="7"/>
        <v>8.3402869216400153E-32</v>
      </c>
      <c r="X71" s="295">
        <f t="shared" si="8"/>
        <v>1</v>
      </c>
    </row>
    <row r="72" spans="22:24" x14ac:dyDescent="0.35">
      <c r="V72" s="295">
        <f t="shared" si="4"/>
        <v>67</v>
      </c>
      <c r="W72" s="295">
        <f t="shared" si="7"/>
        <v>1.2448189435283243E-32</v>
      </c>
      <c r="X72" s="295">
        <f t="shared" si="8"/>
        <v>1</v>
      </c>
    </row>
    <row r="73" spans="22:24" x14ac:dyDescent="0.35">
      <c r="V73" s="295">
        <f t="shared" si="4"/>
        <v>68</v>
      </c>
      <c r="W73" s="295">
        <f t="shared" si="7"/>
        <v>1.8306160934240197E-33</v>
      </c>
      <c r="X73" s="295">
        <f t="shared" si="8"/>
        <v>1</v>
      </c>
    </row>
    <row r="74" spans="22:24" x14ac:dyDescent="0.35">
      <c r="V74" s="295">
        <f t="shared" si="4"/>
        <v>69</v>
      </c>
      <c r="W74" s="295">
        <f t="shared" si="7"/>
        <v>2.6530668020637945E-34</v>
      </c>
      <c r="X74" s="295">
        <f t="shared" si="8"/>
        <v>1</v>
      </c>
    </row>
    <row r="75" spans="22:24" x14ac:dyDescent="0.35">
      <c r="V75" s="295">
        <f t="shared" si="4"/>
        <v>70</v>
      </c>
      <c r="W75" s="295">
        <f t="shared" si="7"/>
        <v>3.7900954315197159E-35</v>
      </c>
      <c r="X75" s="295">
        <f t="shared" si="8"/>
        <v>1</v>
      </c>
    </row>
    <row r="76" spans="22:24" x14ac:dyDescent="0.35">
      <c r="V76" s="295">
        <f t="shared" si="4"/>
        <v>71</v>
      </c>
      <c r="W76" s="295">
        <f t="shared" si="7"/>
        <v>5.3381625796052812E-36</v>
      </c>
      <c r="X76" s="295">
        <f t="shared" si="8"/>
        <v>1</v>
      </c>
    </row>
    <row r="77" spans="22:24" x14ac:dyDescent="0.35">
      <c r="V77" s="295">
        <f t="shared" si="4"/>
        <v>72</v>
      </c>
      <c r="W77" s="295">
        <f t="shared" si="7"/>
        <v>7.4141146938961798E-37</v>
      </c>
      <c r="X77" s="295">
        <f t="shared" si="8"/>
        <v>1</v>
      </c>
    </row>
    <row r="78" spans="22:24" x14ac:dyDescent="0.35">
      <c r="V78" s="295">
        <f t="shared" si="4"/>
        <v>73</v>
      </c>
      <c r="W78" s="295">
        <f t="shared" si="7"/>
        <v>1.0156321498487843E-37</v>
      </c>
      <c r="X78" s="295">
        <f t="shared" si="8"/>
        <v>1</v>
      </c>
    </row>
    <row r="79" spans="22:24" x14ac:dyDescent="0.35">
      <c r="V79" s="295">
        <f t="shared" si="4"/>
        <v>74</v>
      </c>
      <c r="W79" s="295">
        <f t="shared" si="7"/>
        <v>1.3724758781740212E-38</v>
      </c>
      <c r="X79" s="295">
        <f t="shared" si="8"/>
        <v>1</v>
      </c>
    </row>
    <row r="80" spans="22:24" x14ac:dyDescent="0.35">
      <c r="V80" s="295">
        <f t="shared" si="4"/>
        <v>75</v>
      </c>
      <c r="W80" s="295">
        <f t="shared" si="7"/>
        <v>1.8299678375654168E-39</v>
      </c>
      <c r="X80" s="295">
        <f t="shared" si="8"/>
        <v>1</v>
      </c>
    </row>
    <row r="81" spans="22:24" x14ac:dyDescent="0.35">
      <c r="V81" s="295">
        <f t="shared" si="4"/>
        <v>76</v>
      </c>
      <c r="W81" s="295">
        <f t="shared" si="7"/>
        <v>2.407852417849225E-40</v>
      </c>
      <c r="X81" s="295">
        <f t="shared" si="8"/>
        <v>1</v>
      </c>
    </row>
    <row r="82" spans="22:24" x14ac:dyDescent="0.35">
      <c r="V82" s="295">
        <f t="shared" si="4"/>
        <v>77</v>
      </c>
      <c r="W82" s="295">
        <f t="shared" si="7"/>
        <v>3.1270810621417953E-41</v>
      </c>
      <c r="X82" s="295">
        <f t="shared" si="8"/>
        <v>1</v>
      </c>
    </row>
    <row r="83" spans="22:24" x14ac:dyDescent="0.35">
      <c r="V83" s="295">
        <f t="shared" si="4"/>
        <v>78</v>
      </c>
      <c r="W83" s="295">
        <f t="shared" si="7"/>
        <v>4.0090782847972004E-42</v>
      </c>
      <c r="X83" s="295">
        <f t="shared" si="8"/>
        <v>1</v>
      </c>
    </row>
    <row r="84" spans="22:24" x14ac:dyDescent="0.35">
      <c r="V84" s="295">
        <f t="shared" si="4"/>
        <v>79</v>
      </c>
      <c r="W84" s="295">
        <f t="shared" si="7"/>
        <v>5.0747826389837402E-43</v>
      </c>
      <c r="X84" s="295">
        <f t="shared" si="8"/>
        <v>1</v>
      </c>
    </row>
    <row r="85" spans="22:24" x14ac:dyDescent="0.35">
      <c r="V85" s="295">
        <f t="shared" si="4"/>
        <v>80</v>
      </c>
      <c r="W85" s="295">
        <f t="shared" si="7"/>
        <v>6.3434782987298614E-44</v>
      </c>
      <c r="X85" s="295">
        <f t="shared" si="8"/>
        <v>1</v>
      </c>
    </row>
    <row r="86" spans="22:24" x14ac:dyDescent="0.35">
      <c r="V86" s="295">
        <f t="shared" si="4"/>
        <v>81</v>
      </c>
      <c r="W86" s="295">
        <f t="shared" si="7"/>
        <v>7.8314546897898183E-45</v>
      </c>
      <c r="X86" s="295">
        <f t="shared" si="8"/>
        <v>1</v>
      </c>
    </row>
    <row r="87" spans="22:24" x14ac:dyDescent="0.35">
      <c r="V87" s="295">
        <f t="shared" si="4"/>
        <v>82</v>
      </c>
      <c r="W87" s="295">
        <f t="shared" si="7"/>
        <v>9.5505544997436561E-46</v>
      </c>
      <c r="X87" s="295">
        <f t="shared" si="8"/>
        <v>1</v>
      </c>
    </row>
    <row r="88" spans="22:24" x14ac:dyDescent="0.35">
      <c r="V88" s="295">
        <f t="shared" si="4"/>
        <v>83</v>
      </c>
      <c r="W88" s="295">
        <f t="shared" si="7"/>
        <v>1.1506692168365772E-46</v>
      </c>
      <c r="X88" s="295">
        <f t="shared" si="8"/>
        <v>1</v>
      </c>
    </row>
    <row r="89" spans="22:24" x14ac:dyDescent="0.35">
      <c r="V89" s="295">
        <f t="shared" si="4"/>
        <v>84</v>
      </c>
      <c r="W89" s="295">
        <f t="shared" si="7"/>
        <v>1.3698443057578496E-47</v>
      </c>
      <c r="X89" s="295">
        <f t="shared" si="8"/>
        <v>1</v>
      </c>
    </row>
    <row r="90" spans="22:24" x14ac:dyDescent="0.35">
      <c r="V90" s="295">
        <f t="shared" si="4"/>
        <v>85</v>
      </c>
      <c r="W90" s="295">
        <f t="shared" si="7"/>
        <v>1.6115815361857344E-48</v>
      </c>
      <c r="X90" s="295">
        <f t="shared" si="8"/>
        <v>1</v>
      </c>
    </row>
    <row r="91" spans="22:24" x14ac:dyDescent="0.35">
      <c r="V91" s="295">
        <f t="shared" si="4"/>
        <v>86</v>
      </c>
      <c r="W91" s="295">
        <f t="shared" si="7"/>
        <v>1.8739320188206169E-49</v>
      </c>
      <c r="X91" s="295">
        <f t="shared" si="8"/>
        <v>1</v>
      </c>
    </row>
    <row r="92" spans="22:24" x14ac:dyDescent="0.35">
      <c r="V92" s="295">
        <f t="shared" si="4"/>
        <v>87</v>
      </c>
      <c r="W92" s="295">
        <f t="shared" si="7"/>
        <v>2.1539448492191034E-50</v>
      </c>
      <c r="X92" s="295">
        <f t="shared" si="8"/>
        <v>1</v>
      </c>
    </row>
    <row r="93" spans="22:24" x14ac:dyDescent="0.35">
      <c r="V93" s="295">
        <f t="shared" si="4"/>
        <v>88</v>
      </c>
      <c r="W93" s="295">
        <f t="shared" si="7"/>
        <v>2.4476646013852358E-51</v>
      </c>
      <c r="X93" s="295">
        <f t="shared" si="8"/>
        <v>1</v>
      </c>
    </row>
    <row r="94" spans="22:24" x14ac:dyDescent="0.35">
      <c r="V94" s="295">
        <f t="shared" si="4"/>
        <v>89</v>
      </c>
      <c r="W94" s="295">
        <f t="shared" si="7"/>
        <v>2.7501849453767476E-52</v>
      </c>
      <c r="X94" s="295">
        <f t="shared" si="8"/>
        <v>1</v>
      </c>
    </row>
    <row r="95" spans="22:24" x14ac:dyDescent="0.35">
      <c r="V95" s="295">
        <f t="shared" si="4"/>
        <v>90</v>
      </c>
      <c r="W95" s="295">
        <f t="shared" si="7"/>
        <v>3.055761050418588E-53</v>
      </c>
      <c r="X95" s="295">
        <f t="shared" si="8"/>
        <v>1</v>
      </c>
    </row>
    <row r="96" spans="22:24" x14ac:dyDescent="0.35">
      <c r="V96" s="295">
        <f t="shared" si="4"/>
        <v>91</v>
      </c>
      <c r="W96" s="295">
        <f t="shared" si="7"/>
        <v>3.3579791762842475E-54</v>
      </c>
      <c r="X96" s="295">
        <f t="shared" si="8"/>
        <v>1</v>
      </c>
    </row>
    <row r="97" spans="22:24" x14ac:dyDescent="0.35">
      <c r="V97" s="295">
        <f t="shared" si="4"/>
        <v>92</v>
      </c>
      <c r="W97" s="295">
        <f t="shared" si="7"/>
        <v>3.6499773655262982E-55</v>
      </c>
      <c r="X97" s="295">
        <f t="shared" si="8"/>
        <v>1</v>
      </c>
    </row>
    <row r="98" spans="22:24" x14ac:dyDescent="0.35">
      <c r="V98" s="295">
        <f t="shared" si="4"/>
        <v>93</v>
      </c>
      <c r="W98" s="295">
        <f t="shared" si="7"/>
        <v>3.9247068446518471E-56</v>
      </c>
      <c r="X98" s="295">
        <f t="shared" si="8"/>
        <v>1</v>
      </c>
    </row>
    <row r="99" spans="22:24" x14ac:dyDescent="0.35">
      <c r="V99" s="295">
        <f t="shared" ref="V99:V105" si="9">V98+1</f>
        <v>94</v>
      </c>
      <c r="W99" s="295">
        <f t="shared" si="7"/>
        <v>4.1752200475019405E-57</v>
      </c>
      <c r="X99" s="295">
        <f t="shared" si="8"/>
        <v>1</v>
      </c>
    </row>
    <row r="100" spans="22:24" x14ac:dyDescent="0.35">
      <c r="V100" s="295">
        <f t="shared" si="9"/>
        <v>95</v>
      </c>
      <c r="W100" s="295">
        <f t="shared" si="7"/>
        <v>4.3949684710546249E-58</v>
      </c>
      <c r="X100" s="295">
        <f t="shared" si="8"/>
        <v>1</v>
      </c>
    </row>
    <row r="101" spans="22:24" x14ac:dyDescent="0.35">
      <c r="V101" s="295">
        <f t="shared" si="9"/>
        <v>96</v>
      </c>
      <c r="W101" s="295">
        <f t="shared" si="7"/>
        <v>4.5780921573487091E-59</v>
      </c>
      <c r="X101" s="295">
        <f t="shared" si="8"/>
        <v>1</v>
      </c>
    </row>
    <row r="102" spans="22:24" x14ac:dyDescent="0.35">
      <c r="V102" s="295">
        <f t="shared" si="9"/>
        <v>97</v>
      </c>
      <c r="W102" s="295">
        <f t="shared" si="7"/>
        <v>4.7196826364421584E-60</v>
      </c>
      <c r="X102" s="295">
        <f t="shared" si="8"/>
        <v>1</v>
      </c>
    </row>
    <row r="103" spans="22:24" x14ac:dyDescent="0.35">
      <c r="V103" s="295">
        <f t="shared" si="9"/>
        <v>98</v>
      </c>
      <c r="W103" s="295">
        <f t="shared" si="7"/>
        <v>4.8160026902468524E-61</v>
      </c>
      <c r="X103" s="295">
        <f t="shared" si="8"/>
        <v>1</v>
      </c>
    </row>
    <row r="104" spans="22:24" x14ac:dyDescent="0.35">
      <c r="V104" s="295">
        <f t="shared" si="9"/>
        <v>99</v>
      </c>
      <c r="W104" s="295">
        <f t="shared" si="7"/>
        <v>4.8646491820675259E-62</v>
      </c>
      <c r="X104" s="295">
        <f t="shared" si="8"/>
        <v>1</v>
      </c>
    </row>
    <row r="105" spans="22:24" x14ac:dyDescent="0.35">
      <c r="V105" s="295">
        <f t="shared" si="9"/>
        <v>100</v>
      </c>
      <c r="W105" s="295">
        <f t="shared" si="7"/>
        <v>4.8646491820676192E-63</v>
      </c>
      <c r="X105" s="295">
        <f t="shared" si="8"/>
        <v>1</v>
      </c>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9" r:id="rId3" name="Spinner 1">
              <controlPr defaultSize="0" autoPict="0">
                <anchor moveWithCells="1" sizeWithCells="1">
                  <from>
                    <xdr:col>9</xdr:col>
                    <xdr:colOff>38100</xdr:colOff>
                    <xdr:row>3</xdr:row>
                    <xdr:rowOff>0</xdr:rowOff>
                  </from>
                  <to>
                    <xdr:col>9</xdr:col>
                    <xdr:colOff>228600</xdr:colOff>
                    <xdr:row>4</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B277B-CB90-4266-A5B1-2809872F0303}">
  <dimension ref="A1:AC84"/>
  <sheetViews>
    <sheetView zoomScaleNormal="100" workbookViewId="0"/>
  </sheetViews>
  <sheetFormatPr defaultRowHeight="14.5" x14ac:dyDescent="0.35"/>
  <cols>
    <col min="1" max="1" width="9.1796875" style="3"/>
    <col min="2" max="2" width="16.26953125" customWidth="1"/>
    <col min="4" max="4" width="13.26953125" customWidth="1"/>
    <col min="7" max="17" width="9.1796875" style="16"/>
    <col min="18" max="18" width="14.81640625" style="16" customWidth="1"/>
    <col min="19" max="19" width="9.1796875" style="16"/>
    <col min="20" max="20" width="4.1796875" style="16" customWidth="1"/>
    <col min="21" max="21" width="4.26953125" style="16" customWidth="1"/>
    <col min="22" max="22" width="4.1796875" style="16" customWidth="1"/>
    <col min="24" max="29" width="9.1796875" style="289"/>
  </cols>
  <sheetData>
    <row r="1" spans="1:29" s="153" customFormat="1" ht="28.5" x14ac:dyDescent="0.65">
      <c r="A1" s="152"/>
      <c r="B1" s="143" t="s">
        <v>116</v>
      </c>
      <c r="X1" s="288"/>
      <c r="Y1" s="288"/>
      <c r="Z1" s="288"/>
      <c r="AA1" s="288"/>
      <c r="AB1" s="288"/>
      <c r="AC1" s="288"/>
    </row>
    <row r="2" spans="1:29" ht="23.5" x14ac:dyDescent="0.55000000000000004">
      <c r="B2" s="6"/>
      <c r="X2" s="289" t="s">
        <v>93</v>
      </c>
    </row>
    <row r="3" spans="1:29" ht="18.5" x14ac:dyDescent="0.45">
      <c r="H3" s="154" t="s">
        <v>111</v>
      </c>
      <c r="I3" s="155"/>
      <c r="J3" s="155"/>
      <c r="K3" s="156"/>
      <c r="M3" s="238" t="str">
        <f>_xlfn.CONCAT("Excel Functions for ",$B$1)</f>
        <v>Excel Functions for Student's T Distribution</v>
      </c>
      <c r="N3" s="121"/>
      <c r="O3" s="121"/>
      <c r="P3" s="121"/>
      <c r="Q3" s="121"/>
      <c r="R3" s="120"/>
      <c r="X3" s="290" t="s">
        <v>16</v>
      </c>
      <c r="Y3" s="291" t="str">
        <f>_xlfn.CONCAT("T.PDF(",df,"df)")</f>
        <v>T.PDF(9df)</v>
      </c>
      <c r="Z3" s="291" t="str">
        <f>_xlfn.CONCAT("T.CDF(",df,"df)")</f>
        <v>T.CDF(9df)</v>
      </c>
      <c r="AA3" s="289" t="s">
        <v>17</v>
      </c>
      <c r="AB3" s="289" t="s">
        <v>18</v>
      </c>
    </row>
    <row r="4" spans="1:29" ht="18.5" x14ac:dyDescent="0.45">
      <c r="H4" s="175" t="s">
        <v>3</v>
      </c>
      <c r="I4" s="235">
        <v>9</v>
      </c>
      <c r="J4" s="158"/>
      <c r="K4" s="159"/>
      <c r="M4" s="239" t="s">
        <v>73</v>
      </c>
      <c r="N4" s="240" t="s">
        <v>74</v>
      </c>
      <c r="O4" s="240"/>
      <c r="P4" s="240"/>
      <c r="Q4" s="240"/>
      <c r="R4" s="114"/>
      <c r="X4" s="290">
        <v>-4</v>
      </c>
      <c r="Y4" s="292">
        <f>_xlfn.T.DIST(X4,df,FALSE)</f>
        <v>2.3462987093978288E-3</v>
      </c>
      <c r="Z4" s="292">
        <f t="shared" ref="Z4:Z35" si="0">_xlfn.T.DIST(X4,df,TRUE)</f>
        <v>1.5552141551929274E-3</v>
      </c>
      <c r="AA4" s="292">
        <f>_xlfn.NORM.S.DIST(X4,FALSE)</f>
        <v>1.3383022576488537E-4</v>
      </c>
      <c r="AB4" s="292">
        <f>_xlfn.NORM.S.DIST(X4,TRUE)</f>
        <v>3.1671241833119857E-5</v>
      </c>
    </row>
    <row r="5" spans="1:29" x14ac:dyDescent="0.35">
      <c r="M5" s="239" t="s">
        <v>19</v>
      </c>
      <c r="N5" s="240" t="s">
        <v>202</v>
      </c>
      <c r="O5" s="240"/>
      <c r="P5" s="240"/>
      <c r="Q5" s="240"/>
      <c r="R5" s="114"/>
      <c r="X5" s="290">
        <v>-3.9</v>
      </c>
      <c r="Y5" s="292">
        <f t="shared" ref="Y5:Y36" si="1">_xlfn.T.DIST(X5,$I$4,FALSE)</f>
        <v>2.7549225751774143E-3</v>
      </c>
      <c r="Z5" s="292">
        <f t="shared" si="0"/>
        <v>1.8097056320368191E-3</v>
      </c>
      <c r="AA5" s="292">
        <f t="shared" ref="AA5:AA44" si="2">_xlfn.NORM.S.DIST(X5,FALSE)</f>
        <v>1.9865547139277272E-4</v>
      </c>
      <c r="AB5" s="292">
        <f t="shared" ref="AB5:AB44" si="3">_xlfn.NORM.S.DIST(X5,TRUE)</f>
        <v>4.8096344017602614E-5</v>
      </c>
    </row>
    <row r="6" spans="1:29" x14ac:dyDescent="0.35">
      <c r="M6" s="239" t="s">
        <v>20</v>
      </c>
      <c r="N6" s="240" t="s">
        <v>203</v>
      </c>
      <c r="O6" s="240"/>
      <c r="P6" s="240"/>
      <c r="Q6" s="240"/>
      <c r="R6" s="114"/>
      <c r="X6" s="290">
        <v>-3.8</v>
      </c>
      <c r="Y6" s="292">
        <f t="shared" si="1"/>
        <v>3.2381376657724566E-3</v>
      </c>
      <c r="Z6" s="292">
        <f t="shared" si="0"/>
        <v>2.1086826200614555E-3</v>
      </c>
      <c r="AA6" s="292">
        <f t="shared" si="2"/>
        <v>2.9194692579146027E-4</v>
      </c>
      <c r="AB6" s="292">
        <f t="shared" si="3"/>
        <v>7.234804392511999E-5</v>
      </c>
    </row>
    <row r="7" spans="1:29" x14ac:dyDescent="0.35">
      <c r="D7" s="269" t="str">
        <f>_xlfn.CONCAT("Critical Values for  T Distribution (with ", df, " df)")</f>
        <v>Critical Values for  T Distribution (with 9 df)</v>
      </c>
      <c r="E7" s="270"/>
      <c r="F7" s="270"/>
      <c r="G7" s="128"/>
      <c r="M7" s="239" t="s">
        <v>21</v>
      </c>
      <c r="N7" s="240" t="s">
        <v>71</v>
      </c>
      <c r="O7" s="240"/>
      <c r="P7" s="240"/>
      <c r="Q7" s="240"/>
      <c r="R7" s="114"/>
      <c r="X7" s="290">
        <v>-3.7</v>
      </c>
      <c r="Y7" s="292">
        <f t="shared" si="1"/>
        <v>3.8098762169341736E-3</v>
      </c>
      <c r="Z7" s="292">
        <f t="shared" si="0"/>
        <v>2.4602810946648206E-3</v>
      </c>
      <c r="AA7" s="292">
        <f t="shared" si="2"/>
        <v>4.2478027055075143E-4</v>
      </c>
      <c r="AB7" s="292">
        <f t="shared" si="3"/>
        <v>1.0779973347738824E-4</v>
      </c>
    </row>
    <row r="8" spans="1:29" x14ac:dyDescent="0.35">
      <c r="D8" s="192"/>
      <c r="E8" s="287" t="s">
        <v>207</v>
      </c>
      <c r="F8" s="285" t="s">
        <v>32</v>
      </c>
      <c r="G8" s="193"/>
      <c r="M8" s="239" t="s">
        <v>22</v>
      </c>
      <c r="N8" s="240" t="s">
        <v>72</v>
      </c>
      <c r="O8" s="240"/>
      <c r="P8" s="240"/>
      <c r="Q8" s="240"/>
      <c r="R8" s="114"/>
      <c r="X8" s="290">
        <v>-3.6</v>
      </c>
      <c r="Y8" s="292">
        <f t="shared" si="1"/>
        <v>4.4866445690837633E-3</v>
      </c>
      <c r="Z8" s="292">
        <f t="shared" si="0"/>
        <v>2.8741555124927026E-3</v>
      </c>
      <c r="AA8" s="292">
        <f t="shared" si="2"/>
        <v>6.119019301137719E-4</v>
      </c>
      <c r="AB8" s="292">
        <f t="shared" si="3"/>
        <v>1.5910859015753364E-4</v>
      </c>
    </row>
    <row r="9" spans="1:29" x14ac:dyDescent="0.35">
      <c r="D9" s="194"/>
      <c r="E9" s="277">
        <v>5.0000000000000001E-3</v>
      </c>
      <c r="F9" s="274">
        <f t="shared" ref="F9:F14" si="4">_xlfn.T.INV(E9,df)</f>
        <v>-3.2498355415921263</v>
      </c>
      <c r="G9" s="195"/>
      <c r="M9" s="241" t="s">
        <v>193</v>
      </c>
      <c r="N9" s="111" t="s">
        <v>201</v>
      </c>
      <c r="O9" s="111"/>
      <c r="P9" s="111"/>
      <c r="Q9" s="111"/>
      <c r="R9" s="110"/>
      <c r="X9" s="290">
        <v>-3.5</v>
      </c>
      <c r="Y9" s="292">
        <f t="shared" si="1"/>
        <v>5.2879662318621153E-3</v>
      </c>
      <c r="Z9" s="292">
        <f t="shared" si="0"/>
        <v>3.3617578815294783E-3</v>
      </c>
      <c r="AA9" s="292">
        <f t="shared" si="2"/>
        <v>8.7268269504576015E-4</v>
      </c>
      <c r="AB9" s="292">
        <f t="shared" si="3"/>
        <v>2.3262907903552504E-4</v>
      </c>
    </row>
    <row r="10" spans="1:29" x14ac:dyDescent="0.35">
      <c r="D10" s="194"/>
      <c r="E10" s="277">
        <v>2.5000000000000001E-2</v>
      </c>
      <c r="F10" s="274">
        <f t="shared" si="4"/>
        <v>-2.2621571627982053</v>
      </c>
      <c r="G10" s="195"/>
      <c r="X10" s="290">
        <v>-3.4</v>
      </c>
      <c r="Y10" s="292">
        <f t="shared" si="1"/>
        <v>6.2368858208918703E-3</v>
      </c>
      <c r="Z10" s="292">
        <f t="shared" si="0"/>
        <v>3.9366641559437339E-3</v>
      </c>
      <c r="AA10" s="292">
        <f t="shared" si="2"/>
        <v>1.2322191684730199E-3</v>
      </c>
      <c r="AB10" s="292">
        <f t="shared" si="3"/>
        <v>3.369292656768808E-4</v>
      </c>
    </row>
    <row r="11" spans="1:29" x14ac:dyDescent="0.35">
      <c r="D11" s="194"/>
      <c r="E11" s="277">
        <v>0.05</v>
      </c>
      <c r="F11" s="274">
        <f t="shared" si="4"/>
        <v>-1.8331129326562374</v>
      </c>
      <c r="G11" s="195"/>
      <c r="X11" s="290">
        <v>-3.3</v>
      </c>
      <c r="Y11" s="292">
        <f t="shared" si="1"/>
        <v>7.3605358017842471E-3</v>
      </c>
      <c r="Z11" s="292">
        <f t="shared" si="0"/>
        <v>4.6149541592735112E-3</v>
      </c>
      <c r="AA11" s="292">
        <f t="shared" si="2"/>
        <v>1.7225689390536812E-3</v>
      </c>
      <c r="AB11" s="292">
        <f t="shared" si="3"/>
        <v>4.8342414238377744E-4</v>
      </c>
    </row>
    <row r="12" spans="1:29" x14ac:dyDescent="0.35">
      <c r="D12" s="194"/>
      <c r="E12" s="277">
        <v>0.95</v>
      </c>
      <c r="F12" s="274">
        <f t="shared" si="4"/>
        <v>1.8331129326562368</v>
      </c>
      <c r="G12" s="195"/>
      <c r="X12" s="290">
        <v>-3.2</v>
      </c>
      <c r="Y12" s="292">
        <f t="shared" si="1"/>
        <v>8.6907649979532306E-3</v>
      </c>
      <c r="Z12" s="292">
        <f t="shared" si="0"/>
        <v>5.4156512949506633E-3</v>
      </c>
      <c r="AA12" s="292">
        <f t="shared" si="2"/>
        <v>2.3840882014648404E-3</v>
      </c>
      <c r="AB12" s="292">
        <f t="shared" si="3"/>
        <v>6.8713793791584719E-4</v>
      </c>
    </row>
    <row r="13" spans="1:29" x14ac:dyDescent="0.35">
      <c r="D13" s="194"/>
      <c r="E13" s="277">
        <v>0.97499999999999998</v>
      </c>
      <c r="F13" s="274">
        <f t="shared" si="4"/>
        <v>2.2621571627982049</v>
      </c>
      <c r="G13" s="195"/>
      <c r="X13" s="290">
        <v>-3.1</v>
      </c>
      <c r="Y13" s="292">
        <f t="shared" si="1"/>
        <v>1.0264823339168594E-2</v>
      </c>
      <c r="Z13" s="292">
        <f t="shared" si="0"/>
        <v>6.3612279891009831E-3</v>
      </c>
      <c r="AA13" s="292">
        <f t="shared" si="2"/>
        <v>3.2668190561999182E-3</v>
      </c>
      <c r="AB13" s="292">
        <f t="shared" si="3"/>
        <v>9.676032132183561E-4</v>
      </c>
    </row>
    <row r="14" spans="1:29" x14ac:dyDescent="0.35">
      <c r="D14" s="196"/>
      <c r="E14" s="286">
        <v>0.995</v>
      </c>
      <c r="F14" s="276">
        <f t="shared" si="4"/>
        <v>3.2498355415921263</v>
      </c>
      <c r="G14" s="130"/>
      <c r="X14" s="290">
        <v>-3</v>
      </c>
      <c r="Y14" s="292">
        <f t="shared" si="1"/>
        <v>1.2126090902239641E-2</v>
      </c>
      <c r="Z14" s="292">
        <f t="shared" si="0"/>
        <v>7.4781819552071057E-3</v>
      </c>
      <c r="AA14" s="292">
        <f t="shared" si="2"/>
        <v>4.4318484119380075E-3</v>
      </c>
      <c r="AB14" s="292">
        <f t="shared" si="3"/>
        <v>1.3498980316300933E-3</v>
      </c>
    </row>
    <row r="15" spans="1:29" x14ac:dyDescent="0.35">
      <c r="X15" s="290">
        <v>-2.9</v>
      </c>
      <c r="Y15" s="292">
        <f t="shared" si="1"/>
        <v>1.4324830422722886E-2</v>
      </c>
      <c r="Z15" s="292">
        <f t="shared" si="0"/>
        <v>8.7976867543158692E-3</v>
      </c>
      <c r="AA15" s="292">
        <f t="shared" si="2"/>
        <v>5.9525324197758538E-3</v>
      </c>
      <c r="AB15" s="292">
        <f t="shared" si="3"/>
        <v>1.8658133003840378E-3</v>
      </c>
    </row>
    <row r="16" spans="1:29" x14ac:dyDescent="0.35">
      <c r="B16" s="13"/>
      <c r="C16" s="7"/>
      <c r="X16" s="290">
        <v>-2.8</v>
      </c>
      <c r="Y16" s="292">
        <f t="shared" si="1"/>
        <v>1.6918930610727512E-2</v>
      </c>
      <c r="Z16" s="292">
        <f t="shared" si="0"/>
        <v>1.0356317477013075E-2</v>
      </c>
      <c r="AA16" s="292">
        <f t="shared" si="2"/>
        <v>7.9154515829799686E-3</v>
      </c>
      <c r="AB16" s="292">
        <f t="shared" si="3"/>
        <v>2.5551303304279312E-3</v>
      </c>
    </row>
    <row r="17" spans="2:28" x14ac:dyDescent="0.35">
      <c r="B17" s="13"/>
      <c r="C17" s="7"/>
      <c r="D17" s="13"/>
      <c r="X17" s="290">
        <v>-2.7</v>
      </c>
      <c r="Y17" s="292">
        <f t="shared" si="1"/>
        <v>1.9974592291515963E-2</v>
      </c>
      <c r="Z17" s="292">
        <f t="shared" si="0"/>
        <v>1.2196848371772692E-2</v>
      </c>
      <c r="AA17" s="292">
        <f t="shared" si="2"/>
        <v>1.0420934814422592E-2</v>
      </c>
      <c r="AB17" s="292">
        <f t="shared" si="3"/>
        <v>3.4669738030406643E-3</v>
      </c>
    </row>
    <row r="18" spans="2:28" x14ac:dyDescent="0.35">
      <c r="X18" s="290">
        <v>-2.6</v>
      </c>
      <c r="Y18" s="292">
        <f t="shared" si="1"/>
        <v>2.356689024923864E-2</v>
      </c>
      <c r="Z18" s="292">
        <f t="shared" si="0"/>
        <v>1.4369113522077797E-2</v>
      </c>
      <c r="AA18" s="292">
        <f t="shared" si="2"/>
        <v>1.3582969233685613E-2</v>
      </c>
      <c r="AB18" s="292">
        <f t="shared" si="3"/>
        <v>4.6611880237187476E-3</v>
      </c>
    </row>
    <row r="19" spans="2:28" x14ac:dyDescent="0.35">
      <c r="J19" s="7"/>
      <c r="K19" s="7"/>
      <c r="L19" s="7"/>
      <c r="X19" s="290">
        <v>-2.5</v>
      </c>
      <c r="Y19" s="292">
        <f t="shared" si="1"/>
        <v>2.7780120592759115E-2</v>
      </c>
      <c r="Z19" s="292">
        <f t="shared" si="0"/>
        <v>1.6930913841492857E-2</v>
      </c>
      <c r="AA19" s="292">
        <f t="shared" si="2"/>
        <v>1.752830049356854E-2</v>
      </c>
      <c r="AB19" s="292">
        <f t="shared" si="3"/>
        <v>6.2096653257761331E-3</v>
      </c>
    </row>
    <row r="20" spans="2:28" x14ac:dyDescent="0.35">
      <c r="J20" s="7"/>
      <c r="K20" s="7"/>
      <c r="L20" s="7"/>
      <c r="M20" s="7"/>
      <c r="N20" s="7"/>
      <c r="O20" s="7"/>
      <c r="X20" s="290">
        <v>-2.4</v>
      </c>
      <c r="Y20" s="292">
        <f t="shared" si="1"/>
        <v>3.270781688198017E-2</v>
      </c>
      <c r="Z20" s="292">
        <f t="shared" si="0"/>
        <v>1.9948943334674198E-2</v>
      </c>
      <c r="AA20" s="292">
        <f t="shared" si="2"/>
        <v>2.2394530294842899E-2</v>
      </c>
      <c r="AB20" s="292">
        <f t="shared" si="3"/>
        <v>8.1975359245961311E-3</v>
      </c>
    </row>
    <row r="21" spans="2:28" x14ac:dyDescent="0.35">
      <c r="J21" s="7"/>
      <c r="K21" s="7"/>
      <c r="L21" s="7"/>
      <c r="M21" s="7"/>
      <c r="N21" s="7"/>
      <c r="O21" s="7"/>
      <c r="X21" s="290">
        <v>-2.2999999999999998</v>
      </c>
      <c r="Y21" s="292">
        <f t="shared" si="1"/>
        <v>3.8452289300996333E-2</v>
      </c>
      <c r="Z21" s="292">
        <f t="shared" si="0"/>
        <v>2.3499694460931576E-2</v>
      </c>
      <c r="AA21" s="292">
        <f t="shared" si="2"/>
        <v>2.8327037741601186E-2</v>
      </c>
      <c r="AB21" s="292">
        <f t="shared" si="3"/>
        <v>1.0724110021675811E-2</v>
      </c>
    </row>
    <row r="22" spans="2:28" x14ac:dyDescent="0.35">
      <c r="M22" s="7"/>
      <c r="N22" s="7"/>
      <c r="O22" s="7"/>
      <c r="X22" s="290">
        <v>-2.2000000000000002</v>
      </c>
      <c r="Y22" s="292">
        <f t="shared" si="1"/>
        <v>4.5123512071665449E-2</v>
      </c>
      <c r="Z22" s="292">
        <f t="shared" si="0"/>
        <v>2.7670286399305848E-2</v>
      </c>
      <c r="AA22" s="292">
        <f t="shared" si="2"/>
        <v>3.5474592846231424E-2</v>
      </c>
      <c r="AB22" s="292">
        <f t="shared" si="3"/>
        <v>1.3903447513498597E-2</v>
      </c>
    </row>
    <row r="23" spans="2:28" x14ac:dyDescent="0.35">
      <c r="X23" s="290">
        <v>-2.1</v>
      </c>
      <c r="Y23" s="292">
        <f t="shared" si="1"/>
        <v>5.2837158735054048E-2</v>
      </c>
      <c r="Z23" s="292">
        <f t="shared" si="0"/>
        <v>3.2559141206076017E-2</v>
      </c>
      <c r="AA23" s="292">
        <f t="shared" si="2"/>
        <v>4.3983595980427191E-2</v>
      </c>
      <c r="AB23" s="292">
        <f t="shared" si="3"/>
        <v>1.7864420562816546E-2</v>
      </c>
    </row>
    <row r="24" spans="2:28" x14ac:dyDescent="0.35">
      <c r="X24" s="290">
        <v>-2</v>
      </c>
      <c r="Y24" s="292">
        <f t="shared" si="1"/>
        <v>6.1711568313873859E-2</v>
      </c>
      <c r="Z24" s="292">
        <f t="shared" si="0"/>
        <v>3.8276411885350511E-2</v>
      </c>
      <c r="AA24" s="292">
        <f t="shared" si="2"/>
        <v>5.3990966513188063E-2</v>
      </c>
      <c r="AB24" s="292">
        <f t="shared" si="3"/>
        <v>2.2750131948179191E-2</v>
      </c>
    </row>
    <row r="25" spans="2:28" x14ac:dyDescent="0.35">
      <c r="X25" s="290">
        <v>-1.9</v>
      </c>
      <c r="Y25" s="292">
        <f t="shared" si="1"/>
        <v>7.1863425073403195E-2</v>
      </c>
      <c r="Z25" s="292">
        <f t="shared" si="0"/>
        <v>4.4944044508134336E-2</v>
      </c>
      <c r="AA25" s="292">
        <f t="shared" si="2"/>
        <v>6.5615814774676595E-2</v>
      </c>
      <c r="AB25" s="292">
        <f t="shared" si="3"/>
        <v>2.87165598160018E-2</v>
      </c>
    </row>
    <row r="26" spans="2:28" x14ac:dyDescent="0.35">
      <c r="X26" s="290">
        <v>-1.8</v>
      </c>
      <c r="Y26" s="292">
        <f t="shared" si="1"/>
        <v>8.340195982213984E-2</v>
      </c>
      <c r="Z26" s="292">
        <f t="shared" si="0"/>
        <v>5.2695335793204408E-2</v>
      </c>
      <c r="AA26" s="292">
        <f t="shared" si="2"/>
        <v>7.8950158300894149E-2</v>
      </c>
      <c r="AB26" s="292">
        <f t="shared" si="3"/>
        <v>3.5930319112925789E-2</v>
      </c>
    </row>
    <row r="27" spans="2:28" x14ac:dyDescent="0.35">
      <c r="X27" s="290">
        <v>-1.7</v>
      </c>
      <c r="Y27" s="292">
        <f t="shared" si="1"/>
        <v>9.6421541872743696E-2</v>
      </c>
      <c r="Z27" s="292">
        <f t="shared" si="0"/>
        <v>6.1673831071911933E-2</v>
      </c>
      <c r="AA27" s="292">
        <f t="shared" si="2"/>
        <v>9.4049077376886947E-2</v>
      </c>
      <c r="AB27" s="292">
        <f t="shared" si="3"/>
        <v>4.4565462758543041E-2</v>
      </c>
    </row>
    <row r="28" spans="2:28" x14ac:dyDescent="0.35">
      <c r="X28" s="290">
        <v>-1.6</v>
      </c>
      <c r="Y28" s="292">
        <f t="shared" si="1"/>
        <v>0.11099263828484215</v>
      </c>
      <c r="Z28" s="292">
        <f t="shared" si="0"/>
        <v>7.2031399420794631E-2</v>
      </c>
      <c r="AA28" s="292">
        <f t="shared" si="2"/>
        <v>0.11092083467945554</v>
      </c>
      <c r="AB28" s="292">
        <f t="shared" si="3"/>
        <v>5.4799291699557967E-2</v>
      </c>
    </row>
    <row r="29" spans="2:28" x14ac:dyDescent="0.35">
      <c r="X29" s="290">
        <v>-1.5</v>
      </c>
      <c r="Y29" s="292">
        <f t="shared" si="1"/>
        <v>0.12715127893906839</v>
      </c>
      <c r="Z29" s="292">
        <f t="shared" si="0"/>
        <v>8.3925328028537471E-2</v>
      </c>
      <c r="AA29" s="292">
        <f t="shared" si="2"/>
        <v>0.12951759566589174</v>
      </c>
      <c r="AB29" s="292">
        <f t="shared" si="3"/>
        <v>6.6807201268858057E-2</v>
      </c>
    </row>
    <row r="30" spans="2:28" x14ac:dyDescent="0.35">
      <c r="X30" s="290">
        <v>-1.4</v>
      </c>
      <c r="Y30" s="292">
        <f t="shared" si="1"/>
        <v>0.14488738506973386</v>
      </c>
      <c r="Z30" s="292">
        <f t="shared" si="0"/>
        <v>9.7514302206260242E-2</v>
      </c>
      <c r="AA30" s="292">
        <f t="shared" si="2"/>
        <v>0.14972746563574488</v>
      </c>
      <c r="AB30" s="292">
        <f t="shared" si="3"/>
        <v>8.0756659233771053E-2</v>
      </c>
    </row>
    <row r="31" spans="2:28" x14ac:dyDescent="0.35">
      <c r="X31" s="290">
        <v>-1.3</v>
      </c>
      <c r="Y31" s="292">
        <f t="shared" si="1"/>
        <v>0.164132588620887</v>
      </c>
      <c r="Z31" s="292">
        <f t="shared" si="0"/>
        <v>0.11295318633652475</v>
      </c>
      <c r="AA31" s="292">
        <f t="shared" si="2"/>
        <v>0.17136859204780736</v>
      </c>
      <c r="AB31" s="292">
        <f t="shared" si="3"/>
        <v>9.6800484585610316E-2</v>
      </c>
    </row>
    <row r="32" spans="2:28" x14ac:dyDescent="0.35">
      <c r="X32" s="290">
        <v>-1.2</v>
      </c>
      <c r="Y32" s="292">
        <f t="shared" si="1"/>
        <v>0.18474847054886537</v>
      </c>
      <c r="Z32" s="292">
        <f t="shared" si="0"/>
        <v>0.13038659869523087</v>
      </c>
      <c r="AA32" s="292">
        <f t="shared" si="2"/>
        <v>0.19418605498321295</v>
      </c>
      <c r="AB32" s="292">
        <f t="shared" si="3"/>
        <v>0.11506967022170828</v>
      </c>
    </row>
    <row r="33" spans="2:28" x14ac:dyDescent="0.35">
      <c r="X33" s="290">
        <v>-1.1000000000000001</v>
      </c>
      <c r="Y33" s="292">
        <f t="shared" si="1"/>
        <v>0.20651644224485111</v>
      </c>
      <c r="Z33" s="292">
        <f t="shared" si="0"/>
        <v>0.14994138092840301</v>
      </c>
      <c r="AA33" s="292">
        <f t="shared" si="2"/>
        <v>0.21785217703255053</v>
      </c>
      <c r="AB33" s="292">
        <f t="shared" si="3"/>
        <v>0.13566606094638264</v>
      </c>
    </row>
    <row r="34" spans="2:28" x14ac:dyDescent="0.35">
      <c r="X34" s="290">
        <v>-1</v>
      </c>
      <c r="Y34" s="292">
        <f t="shared" si="1"/>
        <v>0.2291307333396316</v>
      </c>
      <c r="Z34" s="292">
        <f t="shared" si="0"/>
        <v>0.17171819806895683</v>
      </c>
      <c r="AA34" s="292">
        <f t="shared" si="2"/>
        <v>0.24197072451914337</v>
      </c>
      <c r="AB34" s="292">
        <f t="shared" si="3"/>
        <v>0.15865525393145699</v>
      </c>
    </row>
    <row r="35" spans="2:28" x14ac:dyDescent="0.35">
      <c r="X35" s="290">
        <v>-0.9</v>
      </c>
      <c r="Y35" s="292">
        <f t="shared" si="1"/>
        <v>0.2521960662551157</v>
      </c>
      <c r="Z35" s="292">
        <f t="shared" si="0"/>
        <v>0.19578265846638326</v>
      </c>
      <c r="AA35" s="292">
        <f t="shared" si="2"/>
        <v>0.26608524989875482</v>
      </c>
      <c r="AB35" s="292">
        <f t="shared" si="3"/>
        <v>0.1840601253467595</v>
      </c>
    </row>
    <row r="36" spans="2:28" x14ac:dyDescent="0.35">
      <c r="X36" s="290">
        <v>-0.8</v>
      </c>
      <c r="Y36" s="292">
        <f t="shared" si="1"/>
        <v>0.27523152442554832</v>
      </c>
      <c r="Z36" s="292">
        <f t="shared" ref="Z36:Z67" si="5">_xlfn.T.DIST(X36,df,TRUE)</f>
        <v>0.22215649922385211</v>
      </c>
      <c r="AA36" s="292">
        <f t="shared" si="2"/>
        <v>0.28969155276148273</v>
      </c>
      <c r="AB36" s="292">
        <f t="shared" si="3"/>
        <v>0.21185539858339661</v>
      </c>
    </row>
    <row r="37" spans="2:28" x14ac:dyDescent="0.35">
      <c r="B37" s="206"/>
      <c r="C37" s="207" t="s">
        <v>27</v>
      </c>
      <c r="D37" s="200"/>
      <c r="E37" s="200"/>
      <c r="F37" s="201"/>
      <c r="X37" s="290">
        <v>-0.7</v>
      </c>
      <c r="Y37" s="292">
        <f t="shared" ref="Y37:Y68" si="6">_xlfn.T.DIST(X37,$I$4,FALSE)</f>
        <v>0.29768179990624111</v>
      </c>
      <c r="Z37" s="292">
        <f t="shared" si="5"/>
        <v>0.25080951960807257</v>
      </c>
      <c r="AA37" s="292">
        <f t="shared" si="2"/>
        <v>0.31225393336676127</v>
      </c>
      <c r="AB37" s="292">
        <f t="shared" si="3"/>
        <v>0.24196365222307298</v>
      </c>
    </row>
    <row r="38" spans="2:28" x14ac:dyDescent="0.35">
      <c r="B38" s="180" t="s">
        <v>28</v>
      </c>
      <c r="C38" s="181" t="str">
        <f>_xlfn.CONCAT("PDF of Student's T Distribution (with ", df, " df)")</f>
        <v>PDF of Student's T Distribution (with 9 df)</v>
      </c>
      <c r="D38" s="183"/>
      <c r="E38" s="183"/>
      <c r="F38" s="184"/>
      <c r="X38" s="290">
        <v>-0.6</v>
      </c>
      <c r="Y38" s="292">
        <f t="shared" si="6"/>
        <v>0.31893640997051925</v>
      </c>
      <c r="Z38" s="292">
        <f t="shared" si="5"/>
        <v>0.28165303595146646</v>
      </c>
      <c r="AA38" s="292">
        <f t="shared" si="2"/>
        <v>0.33322460289179967</v>
      </c>
      <c r="AB38" s="292">
        <f t="shared" si="3"/>
        <v>0.27425311775007355</v>
      </c>
    </row>
    <row r="39" spans="2:28" x14ac:dyDescent="0.35">
      <c r="B39" s="185" t="s">
        <v>29</v>
      </c>
      <c r="C39" s="186" t="str">
        <f>_xlfn.CONCAT("CDF of Student's T Distribution (with ", df, " df)")</f>
        <v>CDF of Student's T Distribution (with 9 df)</v>
      </c>
      <c r="D39" s="188"/>
      <c r="E39" s="188"/>
      <c r="F39" s="189"/>
      <c r="X39" s="290">
        <v>-0.5</v>
      </c>
      <c r="Y39" s="292">
        <f t="shared" si="6"/>
        <v>0.33835662268275635</v>
      </c>
      <c r="Z39" s="292">
        <f t="shared" si="5"/>
        <v>0.3145356499130133</v>
      </c>
      <c r="AA39" s="292">
        <f t="shared" si="2"/>
        <v>0.35206532676429952</v>
      </c>
      <c r="AB39" s="292">
        <f t="shared" si="3"/>
        <v>0.30853753872598688</v>
      </c>
    </row>
    <row r="40" spans="2:28" x14ac:dyDescent="0.35">
      <c r="X40" s="290">
        <v>-0.4</v>
      </c>
      <c r="Y40" s="292">
        <f t="shared" si="6"/>
        <v>0.35530881052552982</v>
      </c>
      <c r="Z40" s="292">
        <f t="shared" si="5"/>
        <v>0.34924204583568275</v>
      </c>
      <c r="AA40" s="292">
        <f t="shared" si="2"/>
        <v>0.36827014030332333</v>
      </c>
      <c r="AB40" s="292">
        <f t="shared" si="3"/>
        <v>0.34457825838967576</v>
      </c>
    </row>
    <row r="41" spans="2:28" x14ac:dyDescent="0.35">
      <c r="X41" s="290">
        <v>-0.3</v>
      </c>
      <c r="Y41" s="292">
        <f t="shared" si="6"/>
        <v>0.36920190138500431</v>
      </c>
      <c r="Z41" s="292">
        <f t="shared" si="5"/>
        <v>0.38549535187076245</v>
      </c>
      <c r="AA41" s="292">
        <f t="shared" si="2"/>
        <v>0.38138781546052414</v>
      </c>
      <c r="AB41" s="292">
        <f t="shared" si="3"/>
        <v>0.38208857781104733</v>
      </c>
    </row>
    <row r="42" spans="2:28" x14ac:dyDescent="0.35">
      <c r="X42" s="290">
        <v>-0.2</v>
      </c>
      <c r="Y42" s="292">
        <f t="shared" si="6"/>
        <v>0.37952570240150479</v>
      </c>
      <c r="Z42" s="292">
        <f t="shared" si="5"/>
        <v>0.42296331965725237</v>
      </c>
      <c r="AA42" s="292">
        <f t="shared" si="2"/>
        <v>0.39104269397545588</v>
      </c>
      <c r="AB42" s="292">
        <f t="shared" si="3"/>
        <v>0.42074029056089696</v>
      </c>
    </row>
    <row r="43" spans="2:28" x14ac:dyDescent="0.35">
      <c r="X43" s="290">
        <v>-0.1</v>
      </c>
      <c r="Y43" s="292">
        <f t="shared" si="6"/>
        <v>0.38588632662096622</v>
      </c>
      <c r="Z43" s="292">
        <f t="shared" si="5"/>
        <v>0.46126822397834061</v>
      </c>
      <c r="AA43" s="292">
        <f t="shared" si="2"/>
        <v>0.39695254747701181</v>
      </c>
      <c r="AB43" s="292">
        <f t="shared" si="3"/>
        <v>0.46017216272297101</v>
      </c>
    </row>
    <row r="44" spans="2:28" x14ac:dyDescent="0.35">
      <c r="X44" s="290">
        <v>0</v>
      </c>
      <c r="Y44" s="292">
        <f t="shared" si="6"/>
        <v>0.38803490887166864</v>
      </c>
      <c r="Z44" s="292">
        <f t="shared" si="5"/>
        <v>0.5</v>
      </c>
      <c r="AA44" s="292">
        <f t="shared" si="2"/>
        <v>0.3989422804014327</v>
      </c>
      <c r="AB44" s="292">
        <f t="shared" si="3"/>
        <v>0.5</v>
      </c>
    </row>
    <row r="45" spans="2:28" x14ac:dyDescent="0.35">
      <c r="X45" s="290">
        <v>9.9999999999999603E-2</v>
      </c>
      <c r="Y45" s="292">
        <f t="shared" si="6"/>
        <v>0.38588632662096628</v>
      </c>
      <c r="Z45" s="292">
        <f t="shared" si="5"/>
        <v>0.53873177602165923</v>
      </c>
      <c r="AA45" s="292">
        <f t="shared" ref="AA45:AA84" si="7">_xlfn.NORM.S.DIST(X45,FALSE)</f>
        <v>0.39695254747701181</v>
      </c>
      <c r="AB45" s="292">
        <f t="shared" ref="AB45:AB84" si="8">_xlfn.NORM.S.DIST(X45,TRUE)</f>
        <v>0.53982783727702888</v>
      </c>
    </row>
    <row r="46" spans="2:28" x14ac:dyDescent="0.35">
      <c r="X46" s="290">
        <v>0.2</v>
      </c>
      <c r="Y46" s="292">
        <f t="shared" si="6"/>
        <v>0.37952570240150479</v>
      </c>
      <c r="Z46" s="292">
        <f t="shared" si="5"/>
        <v>0.57703668034274758</v>
      </c>
      <c r="AA46" s="292">
        <f t="shared" si="7"/>
        <v>0.39104269397545588</v>
      </c>
      <c r="AB46" s="292">
        <f t="shared" si="8"/>
        <v>0.57925970943910299</v>
      </c>
    </row>
    <row r="47" spans="2:28" x14ac:dyDescent="0.35">
      <c r="X47" s="290">
        <v>0.3</v>
      </c>
      <c r="Y47" s="292">
        <f t="shared" si="6"/>
        <v>0.36920190138500431</v>
      </c>
      <c r="Z47" s="292">
        <f t="shared" si="5"/>
        <v>0.61450464812923755</v>
      </c>
      <c r="AA47" s="292">
        <f t="shared" si="7"/>
        <v>0.38138781546052414</v>
      </c>
      <c r="AB47" s="292">
        <f t="shared" si="8"/>
        <v>0.61791142218895267</v>
      </c>
    </row>
    <row r="48" spans="2:28" x14ac:dyDescent="0.35">
      <c r="X48" s="290">
        <v>0.4</v>
      </c>
      <c r="Y48" s="292">
        <f t="shared" si="6"/>
        <v>0.35530881052552982</v>
      </c>
      <c r="Z48" s="292">
        <f t="shared" si="5"/>
        <v>0.65075795416431725</v>
      </c>
      <c r="AA48" s="292">
        <f t="shared" si="7"/>
        <v>0.36827014030332333</v>
      </c>
      <c r="AB48" s="292">
        <f t="shared" si="8"/>
        <v>0.65542174161032429</v>
      </c>
    </row>
    <row r="49" spans="24:28" x14ac:dyDescent="0.35">
      <c r="X49" s="290">
        <v>0.5</v>
      </c>
      <c r="Y49" s="292">
        <f t="shared" si="6"/>
        <v>0.33835662268275635</v>
      </c>
      <c r="Z49" s="292">
        <f t="shared" si="5"/>
        <v>0.6854643500869867</v>
      </c>
      <c r="AA49" s="292">
        <f t="shared" si="7"/>
        <v>0.35206532676429952</v>
      </c>
      <c r="AB49" s="292">
        <f t="shared" si="8"/>
        <v>0.69146246127401312</v>
      </c>
    </row>
    <row r="50" spans="24:28" x14ac:dyDescent="0.35">
      <c r="X50" s="290">
        <v>0.6</v>
      </c>
      <c r="Y50" s="292">
        <f t="shared" si="6"/>
        <v>0.31893640997051925</v>
      </c>
      <c r="Z50" s="292">
        <f t="shared" si="5"/>
        <v>0.7183469640485336</v>
      </c>
      <c r="AA50" s="292">
        <f t="shared" si="7"/>
        <v>0.33322460289179967</v>
      </c>
      <c r="AB50" s="292">
        <f t="shared" si="8"/>
        <v>0.72574688224992645</v>
      </c>
    </row>
    <row r="51" spans="24:28" x14ac:dyDescent="0.35">
      <c r="X51" s="290">
        <v>0.7</v>
      </c>
      <c r="Y51" s="292">
        <f t="shared" si="6"/>
        <v>0.29768179990624111</v>
      </c>
      <c r="Z51" s="292">
        <f t="shared" si="5"/>
        <v>0.74919048039192737</v>
      </c>
      <c r="AA51" s="292">
        <f t="shared" si="7"/>
        <v>0.31225393336676127</v>
      </c>
      <c r="AB51" s="292">
        <f t="shared" si="8"/>
        <v>0.75803634777692697</v>
      </c>
    </row>
    <row r="52" spans="24:28" x14ac:dyDescent="0.35">
      <c r="X52" s="290">
        <v>0.8</v>
      </c>
      <c r="Y52" s="292">
        <f t="shared" si="6"/>
        <v>0.27523152442554832</v>
      </c>
      <c r="Z52" s="292">
        <f t="shared" si="5"/>
        <v>0.77784350077614794</v>
      </c>
      <c r="AA52" s="292">
        <f t="shared" si="7"/>
        <v>0.28969155276148273</v>
      </c>
      <c r="AB52" s="292">
        <f t="shared" si="8"/>
        <v>0.78814460141660336</v>
      </c>
    </row>
    <row r="53" spans="24:28" x14ac:dyDescent="0.35">
      <c r="X53" s="290">
        <v>0.9</v>
      </c>
      <c r="Y53" s="292">
        <f t="shared" si="6"/>
        <v>0.2521960662551157</v>
      </c>
      <c r="Z53" s="292">
        <f t="shared" si="5"/>
        <v>0.80421734153361668</v>
      </c>
      <c r="AA53" s="292">
        <f t="shared" si="7"/>
        <v>0.26608524989875482</v>
      </c>
      <c r="AB53" s="292">
        <f t="shared" si="8"/>
        <v>0.81593987465324047</v>
      </c>
    </row>
    <row r="54" spans="24:28" x14ac:dyDescent="0.35">
      <c r="X54" s="290">
        <v>1</v>
      </c>
      <c r="Y54" s="292">
        <f t="shared" si="6"/>
        <v>0.2291307333396316</v>
      </c>
      <c r="Z54" s="292">
        <f t="shared" si="5"/>
        <v>0.82828180193104317</v>
      </c>
      <c r="AA54" s="292">
        <f t="shared" si="7"/>
        <v>0.24197072451914337</v>
      </c>
      <c r="AB54" s="292">
        <f t="shared" si="8"/>
        <v>0.84134474606854304</v>
      </c>
    </row>
    <row r="55" spans="24:28" x14ac:dyDescent="0.35">
      <c r="X55" s="290">
        <v>1.1000000000000001</v>
      </c>
      <c r="Y55" s="292">
        <f t="shared" si="6"/>
        <v>0.20651644224485111</v>
      </c>
      <c r="Z55" s="292">
        <f t="shared" si="5"/>
        <v>0.85005861907159697</v>
      </c>
      <c r="AA55" s="292">
        <f t="shared" si="7"/>
        <v>0.21785217703255053</v>
      </c>
      <c r="AB55" s="292">
        <f t="shared" si="8"/>
        <v>0.86433393905361733</v>
      </c>
    </row>
    <row r="56" spans="24:28" x14ac:dyDescent="0.35">
      <c r="X56" s="290">
        <v>1.2</v>
      </c>
      <c r="Y56" s="292">
        <f t="shared" si="6"/>
        <v>0.18474847054886537</v>
      </c>
      <c r="Z56" s="292">
        <f t="shared" si="5"/>
        <v>0.86961340130476916</v>
      </c>
      <c r="AA56" s="292">
        <f t="shared" si="7"/>
        <v>0.19418605498321295</v>
      </c>
      <c r="AB56" s="292">
        <f t="shared" si="8"/>
        <v>0.88493032977829178</v>
      </c>
    </row>
    <row r="57" spans="24:28" x14ac:dyDescent="0.35">
      <c r="X57" s="290">
        <v>1.3</v>
      </c>
      <c r="Y57" s="292">
        <f t="shared" si="6"/>
        <v>0.164132588620887</v>
      </c>
      <c r="Z57" s="292">
        <f t="shared" si="5"/>
        <v>0.88704681366347526</v>
      </c>
      <c r="AA57" s="292">
        <f t="shared" si="7"/>
        <v>0.17136859204780736</v>
      </c>
      <c r="AB57" s="292">
        <f t="shared" si="8"/>
        <v>0.9031995154143897</v>
      </c>
    </row>
    <row r="58" spans="24:28" x14ac:dyDescent="0.35">
      <c r="X58" s="290">
        <v>1.4</v>
      </c>
      <c r="Y58" s="292">
        <f t="shared" si="6"/>
        <v>0.14488738506973386</v>
      </c>
      <c r="Z58" s="292">
        <f t="shared" si="5"/>
        <v>0.90248569779373977</v>
      </c>
      <c r="AA58" s="292">
        <f t="shared" si="7"/>
        <v>0.14972746563574488</v>
      </c>
      <c r="AB58" s="292">
        <f t="shared" si="8"/>
        <v>0.91924334076622893</v>
      </c>
    </row>
    <row r="59" spans="24:28" x14ac:dyDescent="0.35">
      <c r="X59" s="290">
        <v>1.50000000000001</v>
      </c>
      <c r="Y59" s="292">
        <f t="shared" si="6"/>
        <v>0.12715127893906666</v>
      </c>
      <c r="Z59" s="292">
        <f t="shared" si="5"/>
        <v>0.91607467197146386</v>
      </c>
      <c r="AA59" s="292">
        <f t="shared" si="7"/>
        <v>0.1295175956658898</v>
      </c>
      <c r="AB59" s="292">
        <f t="shared" si="8"/>
        <v>0.93319279873114325</v>
      </c>
    </row>
    <row r="60" spans="24:28" x14ac:dyDescent="0.35">
      <c r="X60" s="290">
        <v>1.6</v>
      </c>
      <c r="Y60" s="292">
        <f t="shared" si="6"/>
        <v>0.11099263828484215</v>
      </c>
      <c r="Z60" s="292">
        <f t="shared" si="5"/>
        <v>0.92796860057920538</v>
      </c>
      <c r="AA60" s="292">
        <f t="shared" si="7"/>
        <v>0.11092083467945554</v>
      </c>
      <c r="AB60" s="292">
        <f t="shared" si="8"/>
        <v>0.94520070830044201</v>
      </c>
    </row>
    <row r="61" spans="24:28" x14ac:dyDescent="0.35">
      <c r="X61" s="290">
        <v>1.7</v>
      </c>
      <c r="Y61" s="292">
        <f t="shared" si="6"/>
        <v>9.6421541872743696E-2</v>
      </c>
      <c r="Z61" s="292">
        <f t="shared" si="5"/>
        <v>0.93832616892808807</v>
      </c>
      <c r="AA61" s="292">
        <f t="shared" si="7"/>
        <v>9.4049077376886947E-2</v>
      </c>
      <c r="AB61" s="292">
        <f t="shared" si="8"/>
        <v>0.95543453724145699</v>
      </c>
    </row>
    <row r="62" spans="24:28" x14ac:dyDescent="0.35">
      <c r="X62" s="290">
        <v>1.80000000000001</v>
      </c>
      <c r="Y62" s="292">
        <f t="shared" si="6"/>
        <v>8.3401959822138633E-2</v>
      </c>
      <c r="Z62" s="292">
        <f t="shared" si="5"/>
        <v>0.94730466420679638</v>
      </c>
      <c r="AA62" s="292">
        <f t="shared" si="7"/>
        <v>7.8950158300892734E-2</v>
      </c>
      <c r="AB62" s="292">
        <f t="shared" si="8"/>
        <v>0.96406968088707501</v>
      </c>
    </row>
    <row r="63" spans="24:28" x14ac:dyDescent="0.35">
      <c r="X63" s="290">
        <v>1.9000000000000099</v>
      </c>
      <c r="Y63" s="292">
        <f t="shared" si="6"/>
        <v>7.186342507340214E-2</v>
      </c>
      <c r="Z63" s="292">
        <f t="shared" si="5"/>
        <v>0.95505595549186639</v>
      </c>
      <c r="AA63" s="292">
        <f t="shared" si="7"/>
        <v>6.561581477467536E-2</v>
      </c>
      <c r="AB63" s="292">
        <f t="shared" si="8"/>
        <v>0.97128344018399881</v>
      </c>
    </row>
    <row r="64" spans="24:28" x14ac:dyDescent="0.35">
      <c r="X64" s="290">
        <v>2.0000000000000102</v>
      </c>
      <c r="Y64" s="292">
        <f t="shared" si="6"/>
        <v>6.171156831387288E-2</v>
      </c>
      <c r="Z64" s="292">
        <f t="shared" si="5"/>
        <v>0.96172358811465009</v>
      </c>
      <c r="AA64" s="292">
        <f t="shared" si="7"/>
        <v>5.3990966513186953E-2</v>
      </c>
      <c r="AB64" s="292">
        <f t="shared" si="8"/>
        <v>0.97724986805182135</v>
      </c>
    </row>
    <row r="65" spans="24:28" x14ac:dyDescent="0.35">
      <c r="X65" s="290">
        <v>2.1</v>
      </c>
      <c r="Y65" s="292">
        <f t="shared" si="6"/>
        <v>5.2837158735054048E-2</v>
      </c>
      <c r="Z65" s="292">
        <f t="shared" si="5"/>
        <v>0.96744085879392394</v>
      </c>
      <c r="AA65" s="292">
        <f t="shared" si="7"/>
        <v>4.3983595980427191E-2</v>
      </c>
      <c r="AB65" s="292">
        <f t="shared" si="8"/>
        <v>0.98213557943718344</v>
      </c>
    </row>
    <row r="66" spans="24:28" x14ac:dyDescent="0.35">
      <c r="X66" s="290">
        <v>2.2000000000000099</v>
      </c>
      <c r="Y66" s="292">
        <f t="shared" si="6"/>
        <v>4.5123512071664769E-2</v>
      </c>
      <c r="Z66" s="292">
        <f t="shared" si="5"/>
        <v>0.97232971360069465</v>
      </c>
      <c r="AA66" s="292">
        <f t="shared" si="7"/>
        <v>3.5474592846230668E-2</v>
      </c>
      <c r="AB66" s="292">
        <f t="shared" si="8"/>
        <v>0.98609655248650174</v>
      </c>
    </row>
    <row r="67" spans="24:28" x14ac:dyDescent="0.35">
      <c r="X67" s="290">
        <v>2.30000000000001</v>
      </c>
      <c r="Y67" s="292">
        <f t="shared" si="6"/>
        <v>3.8452289300995701E-2</v>
      </c>
      <c r="Z67" s="292">
        <f t="shared" si="5"/>
        <v>0.97650030553906886</v>
      </c>
      <c r="AA67" s="292">
        <f t="shared" si="7"/>
        <v>2.8327037741600516E-2</v>
      </c>
      <c r="AB67" s="292">
        <f t="shared" si="8"/>
        <v>0.9892758899783245</v>
      </c>
    </row>
    <row r="68" spans="24:28" x14ac:dyDescent="0.35">
      <c r="X68" s="290">
        <v>2.4000000000000101</v>
      </c>
      <c r="Y68" s="292">
        <f t="shared" si="6"/>
        <v>3.2707816881979629E-2</v>
      </c>
      <c r="Z68" s="292">
        <f t="shared" ref="Z68:Z84" si="9">_xlfn.T.DIST(X68,df,TRUE)</f>
        <v>0.9800510566653261</v>
      </c>
      <c r="AA68" s="292">
        <f t="shared" si="7"/>
        <v>2.2394530294842355E-2</v>
      </c>
      <c r="AB68" s="292">
        <f t="shared" si="8"/>
        <v>0.99180246407540407</v>
      </c>
    </row>
    <row r="69" spans="24:28" x14ac:dyDescent="0.35">
      <c r="X69" s="290">
        <v>2.5000000000000102</v>
      </c>
      <c r="Y69" s="292">
        <f t="shared" ref="Y69:Y84" si="10">_xlfn.T.DIST(X69,$I$4,FALSE)</f>
        <v>2.7780120592758636E-2</v>
      </c>
      <c r="Z69" s="292">
        <f t="shared" si="9"/>
        <v>0.98306908615850741</v>
      </c>
      <c r="AA69" s="292">
        <f t="shared" si="7"/>
        <v>1.7528300493568086E-2</v>
      </c>
      <c r="AB69" s="292">
        <f t="shared" si="8"/>
        <v>0.99379033467422406</v>
      </c>
    </row>
    <row r="70" spans="24:28" x14ac:dyDescent="0.35">
      <c r="X70" s="290">
        <v>2.6000000000000099</v>
      </c>
      <c r="Y70" s="292">
        <f t="shared" si="10"/>
        <v>2.3566890249238231E-2</v>
      </c>
      <c r="Z70" s="292">
        <f t="shared" si="9"/>
        <v>0.98563088647792241</v>
      </c>
      <c r="AA70" s="292">
        <f t="shared" si="7"/>
        <v>1.3582969233685271E-2</v>
      </c>
      <c r="AB70" s="292">
        <f t="shared" si="8"/>
        <v>0.99533881197628138</v>
      </c>
    </row>
    <row r="71" spans="24:28" x14ac:dyDescent="0.35">
      <c r="X71" s="290">
        <v>2.7000000000000099</v>
      </c>
      <c r="Y71" s="292">
        <f t="shared" si="10"/>
        <v>1.9974592291515648E-2</v>
      </c>
      <c r="Z71" s="292">
        <f t="shared" si="9"/>
        <v>0.98780315162822752</v>
      </c>
      <c r="AA71" s="292">
        <f t="shared" si="7"/>
        <v>1.0420934814422318E-2</v>
      </c>
      <c r="AB71" s="292">
        <f t="shared" si="8"/>
        <v>0.99653302619695949</v>
      </c>
    </row>
    <row r="72" spans="24:28" x14ac:dyDescent="0.35">
      <c r="X72" s="290">
        <v>2.80000000000001</v>
      </c>
      <c r="Y72" s="292">
        <f t="shared" si="10"/>
        <v>1.6918930610727228E-2</v>
      </c>
      <c r="Z72" s="292">
        <f t="shared" si="9"/>
        <v>0.98964368252298707</v>
      </c>
      <c r="AA72" s="292">
        <f t="shared" si="7"/>
        <v>7.915451582979743E-3</v>
      </c>
      <c r="AB72" s="292">
        <f t="shared" si="8"/>
        <v>0.99744486966957213</v>
      </c>
    </row>
    <row r="73" spans="24:28" x14ac:dyDescent="0.35">
      <c r="X73" s="290">
        <v>2.9000000000000101</v>
      </c>
      <c r="Y73" s="292">
        <f t="shared" si="10"/>
        <v>1.432483042272265E-2</v>
      </c>
      <c r="Z73" s="292">
        <f t="shared" si="9"/>
        <v>0.99120231324568431</v>
      </c>
      <c r="AA73" s="292">
        <f t="shared" si="7"/>
        <v>5.9525324197756795E-3</v>
      </c>
      <c r="AB73" s="292">
        <f t="shared" si="8"/>
        <v>0.99813418669961607</v>
      </c>
    </row>
    <row r="74" spans="24:28" x14ac:dyDescent="0.35">
      <c r="X74" s="290">
        <v>3.0000000000000102</v>
      </c>
      <c r="Y74" s="292">
        <f t="shared" si="10"/>
        <v>1.212609090223944E-2</v>
      </c>
      <c r="Z74" s="292">
        <f t="shared" si="9"/>
        <v>0.992521818044793</v>
      </c>
      <c r="AA74" s="292">
        <f t="shared" si="7"/>
        <v>4.431848411937874E-3</v>
      </c>
      <c r="AB74" s="292">
        <f t="shared" si="8"/>
        <v>0.9986501019683699</v>
      </c>
    </row>
    <row r="75" spans="24:28" x14ac:dyDescent="0.35">
      <c r="X75" s="290">
        <v>3.1000000000000099</v>
      </c>
      <c r="Y75" s="292">
        <f t="shared" si="10"/>
        <v>1.0264823339168417E-2</v>
      </c>
      <c r="Z75" s="292">
        <f t="shared" si="9"/>
        <v>0.99363877201089912</v>
      </c>
      <c r="AA75" s="292">
        <f t="shared" si="7"/>
        <v>3.2668190561998202E-3</v>
      </c>
      <c r="AB75" s="292">
        <f t="shared" si="8"/>
        <v>0.99903239678678168</v>
      </c>
    </row>
    <row r="76" spans="24:28" x14ac:dyDescent="0.35">
      <c r="X76" s="290">
        <v>3.2000000000000099</v>
      </c>
      <c r="Y76" s="292">
        <f t="shared" si="10"/>
        <v>8.6907649979530849E-3</v>
      </c>
      <c r="Z76" s="292">
        <f t="shared" si="9"/>
        <v>0.99458434870504941</v>
      </c>
      <c r="AA76" s="292">
        <f t="shared" si="7"/>
        <v>2.3840882014647662E-3</v>
      </c>
      <c r="AB76" s="292">
        <f t="shared" si="8"/>
        <v>0.99931286206208414</v>
      </c>
    </row>
    <row r="77" spans="24:28" x14ac:dyDescent="0.35">
      <c r="X77" s="290">
        <v>3.30000000000001</v>
      </c>
      <c r="Y77" s="292">
        <f t="shared" si="10"/>
        <v>7.3605358017841283E-3</v>
      </c>
      <c r="Z77" s="292">
        <f t="shared" si="9"/>
        <v>0.99538504584072651</v>
      </c>
      <c r="AA77" s="292">
        <f t="shared" si="7"/>
        <v>1.7225689390536229E-3</v>
      </c>
      <c r="AB77" s="292">
        <f t="shared" si="8"/>
        <v>0.99951657585761622</v>
      </c>
    </row>
    <row r="78" spans="24:28" x14ac:dyDescent="0.35">
      <c r="X78" s="290">
        <v>3.4000000000000101</v>
      </c>
      <c r="Y78" s="292">
        <f t="shared" si="10"/>
        <v>6.2368858208917697E-3</v>
      </c>
      <c r="Z78" s="292">
        <f t="shared" si="9"/>
        <v>0.99606333584405637</v>
      </c>
      <c r="AA78" s="292">
        <f t="shared" si="7"/>
        <v>1.2322191684729772E-3</v>
      </c>
      <c r="AB78" s="292">
        <f t="shared" si="8"/>
        <v>0.99966307073432314</v>
      </c>
    </row>
    <row r="79" spans="24:28" x14ac:dyDescent="0.35">
      <c r="X79" s="290">
        <v>3.5000000000000102</v>
      </c>
      <c r="Y79" s="292">
        <f t="shared" si="10"/>
        <v>5.2879662318620312E-3</v>
      </c>
      <c r="Z79" s="292">
        <f t="shared" si="9"/>
        <v>0.99663824211847063</v>
      </c>
      <c r="AA79" s="292">
        <f t="shared" si="7"/>
        <v>8.7268269504572915E-4</v>
      </c>
      <c r="AB79" s="292">
        <f t="shared" si="8"/>
        <v>0.99976737092096446</v>
      </c>
    </row>
    <row r="80" spans="24:28" x14ac:dyDescent="0.35">
      <c r="X80" s="290">
        <v>3.6000000000000099</v>
      </c>
      <c r="Y80" s="292">
        <f t="shared" si="10"/>
        <v>4.4866445690836974E-3</v>
      </c>
      <c r="Z80" s="292">
        <f t="shared" si="9"/>
        <v>0.9971258444875073</v>
      </c>
      <c r="AA80" s="292">
        <f t="shared" si="7"/>
        <v>6.1190193011375076E-4</v>
      </c>
      <c r="AB80" s="292">
        <f t="shared" si="8"/>
        <v>0.99984089140984245</v>
      </c>
    </row>
    <row r="81" spans="24:28" x14ac:dyDescent="0.35">
      <c r="X81" s="290">
        <v>3.7000000000000099</v>
      </c>
      <c r="Y81" s="292">
        <f t="shared" si="10"/>
        <v>3.8098762169341102E-3</v>
      </c>
      <c r="Z81" s="292">
        <f t="shared" si="9"/>
        <v>0.99753971890533522</v>
      </c>
      <c r="AA81" s="292">
        <f t="shared" si="7"/>
        <v>4.2478027055073593E-4</v>
      </c>
      <c r="AB81" s="292">
        <f t="shared" si="8"/>
        <v>0.99989220026652259</v>
      </c>
    </row>
    <row r="82" spans="24:28" x14ac:dyDescent="0.35">
      <c r="X82" s="290">
        <v>3.80000000000001</v>
      </c>
      <c r="Y82" s="292">
        <f t="shared" si="10"/>
        <v>3.2381376657724054E-3</v>
      </c>
      <c r="Z82" s="292">
        <f t="shared" si="9"/>
        <v>0.99789131737993853</v>
      </c>
      <c r="AA82" s="292">
        <f t="shared" si="7"/>
        <v>2.919469257914491E-4</v>
      </c>
      <c r="AB82" s="292">
        <f t="shared" si="8"/>
        <v>0.99992765195607491</v>
      </c>
    </row>
    <row r="83" spans="24:28" x14ac:dyDescent="0.35">
      <c r="X83" s="290">
        <v>3.9000000000000101</v>
      </c>
      <c r="Y83" s="292">
        <f t="shared" si="10"/>
        <v>2.7549225751773688E-3</v>
      </c>
      <c r="Z83" s="292">
        <f t="shared" si="9"/>
        <v>0.99819029436796325</v>
      </c>
      <c r="AA83" s="292">
        <f t="shared" si="7"/>
        <v>1.9865547139276475E-4</v>
      </c>
      <c r="AB83" s="292">
        <f t="shared" si="8"/>
        <v>0.99995190365598241</v>
      </c>
    </row>
    <row r="84" spans="24:28" x14ac:dyDescent="0.35">
      <c r="X84" s="290">
        <v>4.0000000000000098</v>
      </c>
      <c r="Y84" s="292">
        <f t="shared" si="10"/>
        <v>2.3462987093977898E-3</v>
      </c>
      <c r="Z84" s="292">
        <f t="shared" si="9"/>
        <v>0.99844478584480711</v>
      </c>
      <c r="AA84" s="292">
        <f t="shared" si="7"/>
        <v>1.3383022576488014E-4</v>
      </c>
      <c r="AB84" s="292">
        <f t="shared" si="8"/>
        <v>0.99996832875816688</v>
      </c>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3313" r:id="rId3" name="Spinner 1">
              <controlPr defaultSize="0" autoPict="0">
                <anchor moveWithCells="1" sizeWithCells="1">
                  <from>
                    <xdr:col>9</xdr:col>
                    <xdr:colOff>12700</xdr:colOff>
                    <xdr:row>3</xdr:row>
                    <xdr:rowOff>12700</xdr:rowOff>
                  </from>
                  <to>
                    <xdr:col>9</xdr:col>
                    <xdr:colOff>241300</xdr:colOff>
                    <xdr:row>4</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413EC-24CD-44F9-8CBF-F2EA16DF37B0}">
  <dimension ref="B1:X102"/>
  <sheetViews>
    <sheetView workbookViewId="0"/>
  </sheetViews>
  <sheetFormatPr defaultRowHeight="14.5" x14ac:dyDescent="0.35"/>
  <cols>
    <col min="2" max="2" width="12.453125" customWidth="1"/>
    <col min="10" max="10" width="16.54296875" customWidth="1"/>
    <col min="11" max="11" width="8" customWidth="1"/>
    <col min="14" max="14" width="5.81640625" customWidth="1"/>
    <col min="15" max="15" width="13.7265625" customWidth="1"/>
    <col min="20" max="20" width="22.453125" customWidth="1"/>
    <col min="22" max="22" width="9.1796875" style="295"/>
    <col min="23" max="23" width="16" style="295" customWidth="1"/>
    <col min="24" max="24" width="18.453125" style="295" customWidth="1"/>
  </cols>
  <sheetData>
    <row r="1" spans="3:24" s="125" customFormat="1" ht="28.5" x14ac:dyDescent="0.65">
      <c r="C1" s="143" t="s">
        <v>92</v>
      </c>
      <c r="V1" s="294"/>
      <c r="W1" s="294"/>
      <c r="X1" s="294"/>
    </row>
    <row r="2" spans="3:24" x14ac:dyDescent="0.35">
      <c r="V2" s="295" t="s">
        <v>93</v>
      </c>
    </row>
    <row r="3" spans="3:24" x14ac:dyDescent="0.35">
      <c r="V3" s="295" t="s">
        <v>131</v>
      </c>
      <c r="W3" s="295" t="s">
        <v>148</v>
      </c>
      <c r="X3" s="295" t="s">
        <v>145</v>
      </c>
    </row>
    <row r="4" spans="3:24" ht="18.5" x14ac:dyDescent="0.45">
      <c r="J4" s="154" t="s">
        <v>112</v>
      </c>
      <c r="K4" s="155"/>
      <c r="L4" s="155"/>
      <c r="M4" s="156"/>
      <c r="V4" s="295">
        <v>0.10050335853501451</v>
      </c>
      <c r="W4" s="295">
        <f t="shared" ref="W4:W35" si="0">_xlfn.WEIBULL.DIST(V4,$K$5,$K$6,FALSE)</f>
        <v>9.8999999999999977E-2</v>
      </c>
      <c r="X4" s="295">
        <v>0.01</v>
      </c>
    </row>
    <row r="5" spans="3:24" ht="18.5" x14ac:dyDescent="0.45">
      <c r="J5" s="176" t="s">
        <v>147</v>
      </c>
      <c r="K5" s="225">
        <v>1</v>
      </c>
      <c r="L5" s="172"/>
      <c r="M5" s="173"/>
      <c r="V5" s="295">
        <v>0.20202707317519467</v>
      </c>
      <c r="W5" s="295">
        <f t="shared" si="0"/>
        <v>9.7999999999999976E-2</v>
      </c>
      <c r="X5" s="295">
        <v>0.02</v>
      </c>
    </row>
    <row r="6" spans="3:24" ht="18.5" x14ac:dyDescent="0.45">
      <c r="J6" s="177" t="s">
        <v>146</v>
      </c>
      <c r="K6" s="226">
        <v>10</v>
      </c>
      <c r="L6" s="158"/>
      <c r="M6" s="159"/>
      <c r="V6" s="295">
        <v>0.30459207484708573</v>
      </c>
      <c r="W6" s="295">
        <f t="shared" si="0"/>
        <v>9.6999999999999975E-2</v>
      </c>
      <c r="X6" s="295">
        <v>0.03</v>
      </c>
    </row>
    <row r="7" spans="3:24" x14ac:dyDescent="0.35">
      <c r="V7" s="295">
        <v>0.40821994520255167</v>
      </c>
      <c r="W7" s="295">
        <f t="shared" si="0"/>
        <v>9.5999999999999974E-2</v>
      </c>
      <c r="X7" s="295">
        <v>0.04</v>
      </c>
    </row>
    <row r="8" spans="3:24" ht="15.5" x14ac:dyDescent="0.35">
      <c r="J8" s="242" t="str">
        <f>_xlfn.CONCAT("Excel Function for ",C1)</f>
        <v>Excel Function for Weibull Distribution</v>
      </c>
      <c r="K8" s="243"/>
      <c r="L8" s="243"/>
      <c r="M8" s="243"/>
      <c r="N8" s="243"/>
      <c r="O8" s="243"/>
      <c r="P8" s="121"/>
      <c r="Q8" s="120"/>
      <c r="V8" s="295">
        <v>0.51293294387550581</v>
      </c>
      <c r="W8" s="295">
        <f t="shared" si="0"/>
        <v>9.4999999999999973E-2</v>
      </c>
      <c r="X8" s="295">
        <v>0.05</v>
      </c>
    </row>
    <row r="9" spans="3:24" ht="15.5" x14ac:dyDescent="0.35">
      <c r="J9" s="248" t="s">
        <v>194</v>
      </c>
      <c r="K9" s="249" t="s">
        <v>164</v>
      </c>
      <c r="L9" s="249"/>
      <c r="M9" s="249"/>
      <c r="N9" s="249"/>
      <c r="O9" s="249"/>
      <c r="P9" s="111"/>
      <c r="Q9" s="110"/>
      <c r="V9" s="295">
        <v>0.61875403718087529</v>
      </c>
      <c r="W9" s="295">
        <f t="shared" si="0"/>
        <v>9.3999999999999972E-2</v>
      </c>
      <c r="X9" s="295">
        <v>0.06</v>
      </c>
    </row>
    <row r="10" spans="3:24" x14ac:dyDescent="0.35">
      <c r="V10" s="295">
        <v>0.72570692834835504</v>
      </c>
      <c r="W10" s="295">
        <f t="shared" si="0"/>
        <v>9.2999999999999972E-2</v>
      </c>
      <c r="X10" s="295">
        <v>7.0000000000000007E-2</v>
      </c>
    </row>
    <row r="11" spans="3:24" x14ac:dyDescent="0.35">
      <c r="V11" s="295">
        <v>0.83381608939051011</v>
      </c>
      <c r="W11" s="295">
        <f t="shared" si="0"/>
        <v>9.1999999999999985E-2</v>
      </c>
      <c r="X11" s="295">
        <v>0.08</v>
      </c>
    </row>
    <row r="12" spans="3:24" x14ac:dyDescent="0.35">
      <c r="V12" s="295">
        <v>0.94310679471241288</v>
      </c>
      <c r="W12" s="295">
        <f t="shared" si="0"/>
        <v>9.0999999999999984E-2</v>
      </c>
      <c r="X12" s="295">
        <v>0.09</v>
      </c>
    </row>
    <row r="13" spans="3:24" x14ac:dyDescent="0.35">
      <c r="V13" s="295">
        <v>1.0536051565782629</v>
      </c>
      <c r="W13" s="295">
        <f t="shared" si="0"/>
        <v>8.9999999999999983E-2</v>
      </c>
      <c r="X13" s="295">
        <v>0.1</v>
      </c>
    </row>
    <row r="14" spans="3:24" x14ac:dyDescent="0.35">
      <c r="V14" s="295">
        <v>1.1653381625595152</v>
      </c>
      <c r="W14" s="295">
        <f t="shared" si="0"/>
        <v>8.8999999999999982E-2</v>
      </c>
      <c r="X14" s="295">
        <v>0.11</v>
      </c>
    </row>
    <row r="15" spans="3:24" x14ac:dyDescent="0.35">
      <c r="V15" s="295">
        <v>1.278333715098849</v>
      </c>
      <c r="W15" s="295">
        <f t="shared" si="0"/>
        <v>8.7999999999999981E-2</v>
      </c>
      <c r="X15" s="295">
        <v>0.12</v>
      </c>
    </row>
    <row r="16" spans="3:24" x14ac:dyDescent="0.35">
      <c r="V16" s="295">
        <v>1.3926206733350766</v>
      </c>
      <c r="W16" s="295">
        <f t="shared" si="0"/>
        <v>8.699999999999998E-2</v>
      </c>
      <c r="X16" s="295">
        <v>0.13</v>
      </c>
    </row>
    <row r="17" spans="2:24" x14ac:dyDescent="0.35">
      <c r="V17" s="295">
        <v>1.5082288973458366</v>
      </c>
      <c r="W17" s="295">
        <f t="shared" si="0"/>
        <v>8.5999999999999979E-2</v>
      </c>
      <c r="X17" s="295">
        <v>0.14000000000000001</v>
      </c>
    </row>
    <row r="18" spans="2:24" x14ac:dyDescent="0.35">
      <c r="V18" s="295">
        <v>1.6251892949777493</v>
      </c>
      <c r="W18" s="295">
        <f t="shared" si="0"/>
        <v>8.4999999999999978E-2</v>
      </c>
      <c r="X18" s="295">
        <v>0.15</v>
      </c>
    </row>
    <row r="19" spans="2:24" x14ac:dyDescent="0.35">
      <c r="V19" s="295">
        <v>1.7435338714477779</v>
      </c>
      <c r="W19" s="295">
        <f t="shared" si="0"/>
        <v>8.3999999999999977E-2</v>
      </c>
      <c r="X19" s="295">
        <v>0.16</v>
      </c>
    </row>
    <row r="20" spans="2:24" x14ac:dyDescent="0.35">
      <c r="V20" s="295">
        <v>1.8632957819149349</v>
      </c>
      <c r="W20" s="295">
        <f t="shared" si="0"/>
        <v>8.2999999999999977E-2</v>
      </c>
      <c r="X20" s="295">
        <v>0.17</v>
      </c>
    </row>
    <row r="21" spans="2:24" x14ac:dyDescent="0.35">
      <c r="V21" s="295">
        <v>1.9845093872383819</v>
      </c>
      <c r="W21" s="295">
        <f t="shared" si="0"/>
        <v>8.199999999999999E-2</v>
      </c>
      <c r="X21" s="295">
        <v>0.18</v>
      </c>
    </row>
    <row r="22" spans="2:24" x14ac:dyDescent="0.35">
      <c r="V22" s="295">
        <v>2.1072103131565254</v>
      </c>
      <c r="W22" s="295">
        <f t="shared" si="0"/>
        <v>8.0999999999999989E-2</v>
      </c>
      <c r="X22" s="295">
        <v>0.19</v>
      </c>
    </row>
    <row r="23" spans="2:24" x14ac:dyDescent="0.35">
      <c r="V23" s="295">
        <v>2.2314355131420971</v>
      </c>
      <c r="W23" s="295">
        <f t="shared" si="0"/>
        <v>7.9999999999999988E-2</v>
      </c>
      <c r="X23" s="295">
        <v>0.2</v>
      </c>
    </row>
    <row r="24" spans="2:24" x14ac:dyDescent="0.35">
      <c r="V24" s="295">
        <v>2.3572233352106982</v>
      </c>
      <c r="W24" s="295">
        <f t="shared" si="0"/>
        <v>7.8999999999999987E-2</v>
      </c>
      <c r="X24" s="295">
        <v>0.21</v>
      </c>
    </row>
    <row r="25" spans="2:24" x14ac:dyDescent="0.35">
      <c r="V25" s="295">
        <v>2.4846135929849962</v>
      </c>
      <c r="W25" s="295">
        <f t="shared" si="0"/>
        <v>7.7999999999999986E-2</v>
      </c>
      <c r="X25" s="295">
        <v>0.22</v>
      </c>
    </row>
    <row r="26" spans="2:24" x14ac:dyDescent="0.35">
      <c r="V26" s="295">
        <v>2.613647641344075</v>
      </c>
      <c r="W26" s="295">
        <f t="shared" si="0"/>
        <v>7.6999999999999985E-2</v>
      </c>
      <c r="X26" s="295">
        <v>0.23</v>
      </c>
    </row>
    <row r="27" spans="2:24" x14ac:dyDescent="0.35">
      <c r="V27" s="295">
        <v>2.744368457017603</v>
      </c>
      <c r="W27" s="295">
        <f t="shared" si="0"/>
        <v>7.5999999999999984E-2</v>
      </c>
      <c r="X27" s="295">
        <v>0.24</v>
      </c>
    </row>
    <row r="28" spans="2:24" x14ac:dyDescent="0.35">
      <c r="V28" s="295">
        <v>2.8768207245178088</v>
      </c>
      <c r="W28" s="295">
        <f t="shared" si="0"/>
        <v>7.4999999999999983E-2</v>
      </c>
      <c r="X28" s="295">
        <v>0.25</v>
      </c>
    </row>
    <row r="29" spans="2:24" x14ac:dyDescent="0.35">
      <c r="V29" s="295">
        <v>3.0110509278392161</v>
      </c>
      <c r="W29" s="295">
        <f t="shared" si="0"/>
        <v>7.3999999999999982E-2</v>
      </c>
      <c r="X29" s="295">
        <v>0.26</v>
      </c>
    </row>
    <row r="30" spans="2:24" x14ac:dyDescent="0.35">
      <c r="V30" s="295">
        <v>3.1471074483970023</v>
      </c>
      <c r="W30" s="295">
        <f t="shared" si="0"/>
        <v>7.2999999999999982E-2</v>
      </c>
      <c r="X30" s="295">
        <v>0.27</v>
      </c>
    </row>
    <row r="31" spans="2:24" x14ac:dyDescent="0.35">
      <c r="V31" s="295">
        <v>3.2850406697203609</v>
      </c>
      <c r="W31" s="295">
        <f t="shared" si="0"/>
        <v>7.1999999999999981E-2</v>
      </c>
      <c r="X31" s="295">
        <v>0.28000000000000003</v>
      </c>
    </row>
    <row r="32" spans="2:24" x14ac:dyDescent="0.35">
      <c r="B32" s="197"/>
      <c r="C32" s="198" t="s">
        <v>27</v>
      </c>
      <c r="D32" s="199"/>
      <c r="E32" s="200"/>
      <c r="F32" s="200"/>
      <c r="G32" s="200"/>
      <c r="H32" s="201"/>
      <c r="V32" s="295">
        <v>3.4249030894677599</v>
      </c>
      <c r="W32" s="295">
        <f t="shared" si="0"/>
        <v>7.099999999999998E-2</v>
      </c>
      <c r="X32" s="295">
        <v>0.28999999999999998</v>
      </c>
    </row>
    <row r="33" spans="2:24" x14ac:dyDescent="0.35">
      <c r="B33" s="180" t="s">
        <v>6</v>
      </c>
      <c r="C33" s="181" t="str">
        <f>_xlfn.CONCAT(B33," of Weibull Distribution (with alpha=",$K$5," and beta=",$K$6,")")</f>
        <v>PDF of Weibull Distribution (with alpha=1 and beta=10)</v>
      </c>
      <c r="D33" s="182"/>
      <c r="E33" s="183"/>
      <c r="F33" s="183"/>
      <c r="G33" s="183"/>
      <c r="H33" s="184"/>
      <c r="V33" s="295">
        <v>3.5667494393873245</v>
      </c>
      <c r="W33" s="295">
        <f t="shared" si="0"/>
        <v>6.9999999999999979E-2</v>
      </c>
      <c r="X33" s="295">
        <v>0.3</v>
      </c>
    </row>
    <row r="34" spans="2:24" x14ac:dyDescent="0.35">
      <c r="B34" s="185" t="s">
        <v>7</v>
      </c>
      <c r="C34" s="186" t="str">
        <f>_xlfn.CONCAT(B34," of Weibull Distribution (with alpha=",$K$5," and beta=",$K$6,")")</f>
        <v>CDF of Weibull Distribution (with alpha=1 and beta=10)</v>
      </c>
      <c r="D34" s="187"/>
      <c r="E34" s="188"/>
      <c r="F34" s="188"/>
      <c r="G34" s="188"/>
      <c r="H34" s="189"/>
      <c r="V34" s="295">
        <v>3.7106368139083208</v>
      </c>
      <c r="W34" s="295">
        <f t="shared" si="0"/>
        <v>6.8999999999999978E-2</v>
      </c>
      <c r="X34" s="295">
        <v>0.31</v>
      </c>
    </row>
    <row r="35" spans="2:24" x14ac:dyDescent="0.35">
      <c r="V35" s="295">
        <v>3.856624808119848</v>
      </c>
      <c r="W35" s="295">
        <f t="shared" si="0"/>
        <v>6.7999999999999977E-2</v>
      </c>
      <c r="X35" s="295">
        <v>0.32</v>
      </c>
    </row>
    <row r="36" spans="2:24" x14ac:dyDescent="0.35">
      <c r="V36" s="295">
        <v>4.0047756659712537</v>
      </c>
      <c r="W36" s="295">
        <f t="shared" ref="W36:W67" si="1">_xlfn.WEIBULL.DIST(V36,$K$5,$K$6,FALSE)</f>
        <v>6.6999999999999976E-2</v>
      </c>
      <c r="X36" s="295">
        <v>0.33</v>
      </c>
    </row>
    <row r="37" spans="2:24" x14ac:dyDescent="0.35">
      <c r="V37" s="295">
        <v>4.1551544396166591</v>
      </c>
      <c r="W37" s="295">
        <f t="shared" si="1"/>
        <v>6.5999999999999975E-2</v>
      </c>
      <c r="X37" s="295">
        <v>0.34</v>
      </c>
    </row>
    <row r="38" spans="2:24" x14ac:dyDescent="0.35">
      <c r="V38" s="295">
        <v>4.307829160924542</v>
      </c>
      <c r="W38" s="295">
        <f t="shared" si="1"/>
        <v>6.4999999999999988E-2</v>
      </c>
      <c r="X38" s="295">
        <v>0.35</v>
      </c>
    </row>
    <row r="39" spans="2:24" x14ac:dyDescent="0.35">
      <c r="V39" s="295">
        <v>4.4628710262841951</v>
      </c>
      <c r="W39" s="295">
        <f t="shared" si="1"/>
        <v>6.3999999999999987E-2</v>
      </c>
      <c r="X39" s="295">
        <v>0.36</v>
      </c>
    </row>
    <row r="40" spans="2:24" x14ac:dyDescent="0.35">
      <c r="V40" s="295">
        <v>4.620354595965587</v>
      </c>
      <c r="W40" s="295">
        <f t="shared" si="1"/>
        <v>6.2999999999999987E-2</v>
      </c>
      <c r="X40" s="295">
        <v>0.37</v>
      </c>
    </row>
    <row r="41" spans="2:24" x14ac:dyDescent="0.35">
      <c r="V41" s="295">
        <v>4.7803580094299978</v>
      </c>
      <c r="W41" s="295">
        <f t="shared" si="1"/>
        <v>6.1999999999999986E-2</v>
      </c>
      <c r="X41" s="295">
        <v>0.38</v>
      </c>
    </row>
    <row r="42" spans="2:24" x14ac:dyDescent="0.35">
      <c r="V42" s="295">
        <v>4.9429632181478009</v>
      </c>
      <c r="W42" s="295">
        <f t="shared" si="1"/>
        <v>6.0999999999999985E-2</v>
      </c>
      <c r="X42" s="295">
        <v>0.39</v>
      </c>
    </row>
    <row r="43" spans="2:24" x14ac:dyDescent="0.35">
      <c r="V43" s="295">
        <v>5.1082562376599068</v>
      </c>
      <c r="W43" s="295">
        <f t="shared" si="1"/>
        <v>5.9999999999999984E-2</v>
      </c>
      <c r="X43" s="295">
        <v>0.4</v>
      </c>
    </row>
    <row r="44" spans="2:24" x14ac:dyDescent="0.35">
      <c r="V44" s="295">
        <v>5.2763274208237174</v>
      </c>
      <c r="W44" s="295">
        <f t="shared" si="1"/>
        <v>5.8999999999999997E-2</v>
      </c>
      <c r="X44" s="295">
        <v>0.41</v>
      </c>
    </row>
    <row r="45" spans="2:24" x14ac:dyDescent="0.35">
      <c r="V45" s="295">
        <v>5.4472717544167191</v>
      </c>
      <c r="W45" s="295">
        <f t="shared" si="1"/>
        <v>5.7999999999999996E-2</v>
      </c>
      <c r="X45" s="295">
        <v>0.42</v>
      </c>
    </row>
    <row r="46" spans="2:24" x14ac:dyDescent="0.35">
      <c r="V46" s="295">
        <v>5.6211891815354109</v>
      </c>
      <c r="W46" s="295">
        <f t="shared" si="1"/>
        <v>5.6999999999999995E-2</v>
      </c>
      <c r="X46" s="295">
        <v>0.43</v>
      </c>
    </row>
    <row r="47" spans="2:24" x14ac:dyDescent="0.35">
      <c r="V47" s="295">
        <v>5.7981849525294207</v>
      </c>
      <c r="W47" s="295">
        <f t="shared" si="1"/>
        <v>5.5999999999999994E-2</v>
      </c>
      <c r="X47" s="295">
        <v>0.44</v>
      </c>
    </row>
    <row r="48" spans="2:24" x14ac:dyDescent="0.35">
      <c r="V48" s="295">
        <v>5.9783700075562045</v>
      </c>
      <c r="W48" s="295">
        <f t="shared" si="1"/>
        <v>5.4999999999999993E-2</v>
      </c>
      <c r="X48" s="295">
        <v>0.45</v>
      </c>
    </row>
    <row r="49" spans="22:24" x14ac:dyDescent="0.35">
      <c r="V49" s="295">
        <v>6.1618613942381693</v>
      </c>
      <c r="W49" s="295">
        <f t="shared" si="1"/>
        <v>5.3999999999999992E-2</v>
      </c>
      <c r="X49" s="295">
        <v>0.46</v>
      </c>
    </row>
    <row r="50" spans="22:24" x14ac:dyDescent="0.35">
      <c r="V50" s="295">
        <v>6.3487827243596948</v>
      </c>
      <c r="W50" s="295">
        <f t="shared" si="1"/>
        <v>5.2999999999999992E-2</v>
      </c>
      <c r="X50" s="295">
        <v>0.47</v>
      </c>
    </row>
    <row r="51" spans="22:24" x14ac:dyDescent="0.35">
      <c r="V51" s="295">
        <v>6.5392646740666391</v>
      </c>
      <c r="W51" s="295">
        <f t="shared" si="1"/>
        <v>5.1999999999999991E-2</v>
      </c>
      <c r="X51" s="295">
        <v>0.48</v>
      </c>
    </row>
    <row r="52" spans="22:24" x14ac:dyDescent="0.35">
      <c r="V52" s="295">
        <v>6.7334455326376563</v>
      </c>
      <c r="W52" s="295">
        <f t="shared" si="1"/>
        <v>5.099999999999999E-2</v>
      </c>
      <c r="X52" s="295">
        <v>0.49</v>
      </c>
    </row>
    <row r="53" spans="22:24" x14ac:dyDescent="0.35">
      <c r="V53" s="295">
        <v>6.9314718055994531</v>
      </c>
      <c r="W53" s="295">
        <f t="shared" si="1"/>
        <v>4.9999999999999989E-2</v>
      </c>
      <c r="X53" s="295">
        <v>0.5</v>
      </c>
    </row>
    <row r="54" spans="22:24" x14ac:dyDescent="0.35">
      <c r="V54" s="295">
        <v>7.1334988787746481</v>
      </c>
      <c r="W54" s="295">
        <f t="shared" si="1"/>
        <v>4.8999999999999988E-2</v>
      </c>
      <c r="X54" s="295">
        <v>0.51</v>
      </c>
    </row>
    <row r="55" spans="22:24" x14ac:dyDescent="0.35">
      <c r="V55" s="295">
        <v>7.3396917508020039</v>
      </c>
      <c r="W55" s="295">
        <f t="shared" si="1"/>
        <v>4.7999999999999987E-2</v>
      </c>
      <c r="X55" s="295">
        <v>0.52</v>
      </c>
    </row>
    <row r="56" spans="22:24" x14ac:dyDescent="0.35">
      <c r="V56" s="295">
        <v>7.5502258427803284</v>
      </c>
      <c r="W56" s="295">
        <f t="shared" si="1"/>
        <v>4.6999999999999986E-2</v>
      </c>
      <c r="X56" s="295">
        <v>0.53</v>
      </c>
    </row>
    <row r="57" spans="22:24" x14ac:dyDescent="0.35">
      <c r="V57" s="295">
        <v>7.7652878949899637</v>
      </c>
      <c r="W57" s="295">
        <f t="shared" si="1"/>
        <v>4.5999999999999985E-2</v>
      </c>
      <c r="X57" s="295">
        <v>0.54</v>
      </c>
    </row>
    <row r="58" spans="22:24" x14ac:dyDescent="0.35">
      <c r="V58" s="295">
        <v>7.9850769621777173</v>
      </c>
      <c r="W58" s="295">
        <f t="shared" si="1"/>
        <v>4.4999999999999984E-2</v>
      </c>
      <c r="X58" s="295">
        <v>0.55000000000000004</v>
      </c>
    </row>
    <row r="59" spans="22:24" x14ac:dyDescent="0.35">
      <c r="V59" s="295">
        <v>8.2098055206983034</v>
      </c>
      <c r="W59" s="295">
        <f t="shared" si="1"/>
        <v>4.3999999999999984E-2</v>
      </c>
      <c r="X59" s="295">
        <v>0.56000000000000005</v>
      </c>
    </row>
    <row r="60" spans="22:24" x14ac:dyDescent="0.35">
      <c r="V60" s="295">
        <v>8.439700702945288</v>
      </c>
      <c r="W60" s="295">
        <f t="shared" si="1"/>
        <v>4.3000000000000003E-2</v>
      </c>
      <c r="X60" s="295">
        <v>0.56999999999999995</v>
      </c>
    </row>
    <row r="61" spans="22:24" x14ac:dyDescent="0.35">
      <c r="V61" s="295">
        <v>8.6750056770472295</v>
      </c>
      <c r="W61" s="295">
        <f t="shared" si="1"/>
        <v>4.1999999999999996E-2</v>
      </c>
      <c r="X61" s="295">
        <v>0.57999999999999996</v>
      </c>
    </row>
    <row r="62" spans="22:24" x14ac:dyDescent="0.35">
      <c r="V62" s="295">
        <v>8.915981192837835</v>
      </c>
      <c r="W62" s="295">
        <f t="shared" si="1"/>
        <v>4.0999999999999995E-2</v>
      </c>
      <c r="X62" s="295">
        <v>0.59</v>
      </c>
    </row>
    <row r="63" spans="22:24" x14ac:dyDescent="0.35">
      <c r="V63" s="295">
        <v>9.1629073187415493</v>
      </c>
      <c r="W63" s="295">
        <f t="shared" si="1"/>
        <v>0.04</v>
      </c>
      <c r="X63" s="295">
        <v>0.6</v>
      </c>
    </row>
    <row r="64" spans="22:24" x14ac:dyDescent="0.35">
      <c r="V64" s="295">
        <v>9.4160853985844497</v>
      </c>
      <c r="W64" s="295">
        <f t="shared" si="1"/>
        <v>3.8999999999999993E-2</v>
      </c>
      <c r="X64" s="295">
        <v>0.61</v>
      </c>
    </row>
    <row r="65" spans="22:24" x14ac:dyDescent="0.35">
      <c r="V65" s="295">
        <v>9.6758402626170561</v>
      </c>
      <c r="W65" s="295">
        <f t="shared" si="1"/>
        <v>3.7999999999999992E-2</v>
      </c>
      <c r="X65" s="295">
        <v>0.62</v>
      </c>
    </row>
    <row r="66" spans="22:24" x14ac:dyDescent="0.35">
      <c r="V66" s="295">
        <v>9.9425227334386683</v>
      </c>
      <c r="W66" s="295">
        <f t="shared" si="1"/>
        <v>3.6999999999999998E-2</v>
      </c>
      <c r="X66" s="295">
        <v>0.63</v>
      </c>
    </row>
    <row r="67" spans="22:24" x14ac:dyDescent="0.35">
      <c r="V67" s="295">
        <v>10.216512475319814</v>
      </c>
      <c r="W67" s="295">
        <f t="shared" si="1"/>
        <v>3.599999999999999E-2</v>
      </c>
      <c r="X67" s="295">
        <v>0.64</v>
      </c>
    </row>
    <row r="68" spans="22:24" x14ac:dyDescent="0.35">
      <c r="V68" s="295">
        <v>10.498221244986778</v>
      </c>
      <c r="W68" s="295">
        <f t="shared" ref="W68:W99" si="2">_xlfn.WEIBULL.DIST(V68,$K$5,$K$6,FALSE)</f>
        <v>3.4999999999999983E-2</v>
      </c>
      <c r="X68" s="295">
        <v>0.65</v>
      </c>
    </row>
    <row r="69" spans="22:24" x14ac:dyDescent="0.35">
      <c r="V69" s="295">
        <v>10.788096613719301</v>
      </c>
      <c r="W69" s="295">
        <f t="shared" si="2"/>
        <v>3.3999999999999989E-2</v>
      </c>
      <c r="X69" s="295">
        <v>0.66</v>
      </c>
    </row>
    <row r="70" spans="22:24" x14ac:dyDescent="0.35">
      <c r="V70" s="295">
        <v>11.086626245216113</v>
      </c>
      <c r="W70" s="295">
        <f t="shared" si="2"/>
        <v>3.2999999999999981E-2</v>
      </c>
      <c r="X70" s="295">
        <v>0.67</v>
      </c>
    </row>
    <row r="71" spans="22:24" x14ac:dyDescent="0.35">
      <c r="V71" s="295">
        <v>11.39434283188365</v>
      </c>
      <c r="W71" s="295">
        <f t="shared" si="2"/>
        <v>3.1999999999999987E-2</v>
      </c>
      <c r="X71" s="295">
        <v>0.68</v>
      </c>
    </row>
    <row r="72" spans="22:24" x14ac:dyDescent="0.35">
      <c r="V72" s="295">
        <v>11.711829815029448</v>
      </c>
      <c r="W72" s="295">
        <f t="shared" si="2"/>
        <v>3.1E-2</v>
      </c>
      <c r="X72" s="295">
        <v>0.69</v>
      </c>
    </row>
    <row r="73" spans="22:24" x14ac:dyDescent="0.35">
      <c r="V73" s="295">
        <v>12.039728043259359</v>
      </c>
      <c r="W73" s="295">
        <f t="shared" si="2"/>
        <v>0.03</v>
      </c>
      <c r="X73" s="295">
        <v>0.7</v>
      </c>
    </row>
    <row r="74" spans="22:24" x14ac:dyDescent="0.35">
      <c r="V74" s="295">
        <v>12.378743560016172</v>
      </c>
      <c r="W74" s="295">
        <f t="shared" si="2"/>
        <v>2.8999999999999998E-2</v>
      </c>
      <c r="X74" s="295">
        <v>0.71</v>
      </c>
    </row>
    <row r="75" spans="22:24" x14ac:dyDescent="0.35">
      <c r="V75" s="295">
        <v>12.729656758128874</v>
      </c>
      <c r="W75" s="295">
        <f t="shared" si="2"/>
        <v>2.7999999999999997E-2</v>
      </c>
      <c r="X75" s="295">
        <v>0.72</v>
      </c>
    </row>
    <row r="76" spans="22:24" x14ac:dyDescent="0.35">
      <c r="V76" s="295">
        <v>13.093333199837623</v>
      </c>
      <c r="W76" s="295">
        <f t="shared" si="2"/>
        <v>2.6999999999999996E-2</v>
      </c>
      <c r="X76" s="295">
        <v>0.73</v>
      </c>
    </row>
    <row r="77" spans="22:24" x14ac:dyDescent="0.35">
      <c r="V77" s="295">
        <v>13.470736479666092</v>
      </c>
      <c r="W77" s="295">
        <f t="shared" si="2"/>
        <v>2.5999999999999995E-2</v>
      </c>
      <c r="X77" s="295">
        <v>0.74</v>
      </c>
    </row>
    <row r="78" spans="22:24" x14ac:dyDescent="0.35">
      <c r="V78" s="295">
        <v>13.862943611198906</v>
      </c>
      <c r="W78" s="295">
        <f t="shared" si="2"/>
        <v>2.4999999999999994E-2</v>
      </c>
      <c r="X78" s="295">
        <v>0.75</v>
      </c>
    </row>
    <row r="79" spans="22:24" x14ac:dyDescent="0.35">
      <c r="V79" s="295">
        <v>14.271163556401458</v>
      </c>
      <c r="W79" s="295">
        <f t="shared" si="2"/>
        <v>2.3999999999999994E-2</v>
      </c>
      <c r="X79" s="295">
        <v>0.76</v>
      </c>
    </row>
    <row r="80" spans="22:24" x14ac:dyDescent="0.35">
      <c r="V80" s="295">
        <v>14.696759700589418</v>
      </c>
      <c r="W80" s="295">
        <f t="shared" si="2"/>
        <v>2.2999999999999996E-2</v>
      </c>
      <c r="X80" s="295">
        <v>0.77</v>
      </c>
    </row>
    <row r="81" spans="22:24" x14ac:dyDescent="0.35">
      <c r="V81" s="295">
        <v>15.141277326297757</v>
      </c>
      <c r="W81" s="295">
        <f t="shared" si="2"/>
        <v>2.1999999999999988E-2</v>
      </c>
      <c r="X81" s="295">
        <v>0.78</v>
      </c>
    </row>
    <row r="82" spans="22:24" x14ac:dyDescent="0.35">
      <c r="V82" s="295">
        <v>15.606477482646685</v>
      </c>
      <c r="W82" s="295">
        <f t="shared" si="2"/>
        <v>2.0999999999999991E-2</v>
      </c>
      <c r="X82" s="295">
        <v>0.79</v>
      </c>
    </row>
    <row r="83" spans="22:24" x14ac:dyDescent="0.35">
      <c r="V83" s="295">
        <v>16.094379124341003</v>
      </c>
      <c r="W83" s="295">
        <f t="shared" si="2"/>
        <v>1.9999999999999997E-2</v>
      </c>
      <c r="X83" s="295">
        <v>0.8</v>
      </c>
    </row>
    <row r="84" spans="22:24" x14ac:dyDescent="0.35">
      <c r="V84" s="295">
        <v>16.607312068216512</v>
      </c>
      <c r="W84" s="295">
        <f t="shared" si="2"/>
        <v>1.8999999999999993E-2</v>
      </c>
      <c r="X84" s="295">
        <v>0.81</v>
      </c>
    </row>
    <row r="85" spans="22:24" x14ac:dyDescent="0.35">
      <c r="V85" s="295">
        <v>17.147984280919264</v>
      </c>
      <c r="W85" s="295">
        <f t="shared" si="2"/>
        <v>1.8000000000000002E-2</v>
      </c>
      <c r="X85" s="295">
        <v>0.82</v>
      </c>
    </row>
    <row r="86" spans="22:24" x14ac:dyDescent="0.35">
      <c r="V86" s="295">
        <v>17.719568419318751</v>
      </c>
      <c r="W86" s="295">
        <f t="shared" si="2"/>
        <v>1.6999999999999998E-2</v>
      </c>
      <c r="X86" s="295">
        <v>0.83</v>
      </c>
    </row>
    <row r="87" spans="22:24" x14ac:dyDescent="0.35">
      <c r="V87" s="295">
        <v>18.325814637483099</v>
      </c>
      <c r="W87" s="295">
        <f t="shared" si="2"/>
        <v>1.6000000000000004E-2</v>
      </c>
      <c r="X87" s="295">
        <v>0.84</v>
      </c>
    </row>
    <row r="88" spans="22:24" x14ac:dyDescent="0.35">
      <c r="V88" s="295">
        <v>18.971199848858809</v>
      </c>
      <c r="W88" s="295">
        <f t="shared" si="2"/>
        <v>1.5000000000000005E-2</v>
      </c>
      <c r="X88" s="295">
        <v>0.85</v>
      </c>
    </row>
    <row r="89" spans="22:24" x14ac:dyDescent="0.35">
      <c r="V89" s="295">
        <v>19.661128563728326</v>
      </c>
      <c r="W89" s="295">
        <f t="shared" si="2"/>
        <v>1.4E-2</v>
      </c>
      <c r="X89" s="295">
        <v>0.86</v>
      </c>
    </row>
    <row r="90" spans="22:24" x14ac:dyDescent="0.35">
      <c r="V90" s="295">
        <v>20.402208285265544</v>
      </c>
      <c r="W90" s="295">
        <f t="shared" si="2"/>
        <v>1.2999999999999998E-2</v>
      </c>
      <c r="X90" s="295">
        <v>0.87</v>
      </c>
    </row>
    <row r="91" spans="22:24" x14ac:dyDescent="0.35">
      <c r="V91" s="295">
        <v>21.202635362000912</v>
      </c>
      <c r="W91" s="295">
        <f t="shared" si="2"/>
        <v>1.1999999999999999E-2</v>
      </c>
      <c r="X91" s="295">
        <v>0.88</v>
      </c>
    </row>
    <row r="92" spans="22:24" x14ac:dyDescent="0.35">
      <c r="V92" s="295">
        <v>22.072749131897211</v>
      </c>
      <c r="W92" s="295">
        <f t="shared" si="2"/>
        <v>1.0999999999999994E-2</v>
      </c>
      <c r="X92" s="295">
        <v>0.89</v>
      </c>
    </row>
    <row r="93" spans="22:24" x14ac:dyDescent="0.35">
      <c r="V93" s="295">
        <v>23.025850929940461</v>
      </c>
      <c r="W93" s="295">
        <f t="shared" si="2"/>
        <v>9.999999999999995E-3</v>
      </c>
      <c r="X93" s="295">
        <v>0.9</v>
      </c>
    </row>
    <row r="94" spans="22:24" x14ac:dyDescent="0.35">
      <c r="V94" s="295">
        <v>24.079456086518721</v>
      </c>
      <c r="W94" s="295">
        <f t="shared" si="2"/>
        <v>8.9999999999999959E-3</v>
      </c>
      <c r="X94" s="295">
        <v>0.91</v>
      </c>
    </row>
    <row r="95" spans="22:24" x14ac:dyDescent="0.35">
      <c r="V95" s="295">
        <v>25.25728644308256</v>
      </c>
      <c r="W95" s="295">
        <f t="shared" si="2"/>
        <v>7.9999999999999932E-3</v>
      </c>
      <c r="X95" s="295">
        <v>0.92</v>
      </c>
    </row>
    <row r="96" spans="22:24" x14ac:dyDescent="0.35">
      <c r="V96" s="295">
        <v>26.592600369327787</v>
      </c>
      <c r="W96" s="295">
        <f t="shared" si="2"/>
        <v>6.9999999999999932E-3</v>
      </c>
      <c r="X96" s="295">
        <v>0.93</v>
      </c>
    </row>
    <row r="97" spans="22:24" x14ac:dyDescent="0.35">
      <c r="V97" s="295">
        <v>28.134107167600355</v>
      </c>
      <c r="W97" s="295">
        <f t="shared" si="2"/>
        <v>6.0000000000000036E-3</v>
      </c>
      <c r="X97" s="295">
        <v>0.94</v>
      </c>
    </row>
    <row r="98" spans="22:24" x14ac:dyDescent="0.35">
      <c r="V98" s="295">
        <v>29.957322735539901</v>
      </c>
      <c r="W98" s="295">
        <f t="shared" si="2"/>
        <v>5.0000000000000044E-3</v>
      </c>
      <c r="X98" s="295">
        <v>0.95</v>
      </c>
    </row>
    <row r="99" spans="22:24" x14ac:dyDescent="0.35">
      <c r="V99" s="295">
        <v>32.188758248681999</v>
      </c>
      <c r="W99" s="295">
        <f t="shared" si="2"/>
        <v>4.0000000000000036E-3</v>
      </c>
      <c r="X99" s="295">
        <v>0.96</v>
      </c>
    </row>
    <row r="100" spans="22:24" x14ac:dyDescent="0.35">
      <c r="V100" s="295">
        <v>35.065578973199806</v>
      </c>
      <c r="W100" s="295">
        <f t="shared" ref="W100:W102" si="3">_xlfn.WEIBULL.DIST(V100,$K$5,$K$6,FALSE)</f>
        <v>3.0000000000000031E-3</v>
      </c>
      <c r="X100" s="295">
        <v>0.97</v>
      </c>
    </row>
    <row r="101" spans="22:24" x14ac:dyDescent="0.35">
      <c r="V101" s="295">
        <v>39.12023005428145</v>
      </c>
      <c r="W101" s="295">
        <f t="shared" si="3"/>
        <v>2.0000000000000022E-3</v>
      </c>
      <c r="X101" s="295">
        <v>0.98</v>
      </c>
    </row>
    <row r="102" spans="22:24" x14ac:dyDescent="0.35">
      <c r="V102" s="295">
        <v>46.051701859880907</v>
      </c>
      <c r="W102" s="295">
        <f t="shared" si="3"/>
        <v>9.9999999999999937E-4</v>
      </c>
      <c r="X102" s="295">
        <v>0.99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A806C-A7E0-4256-80DC-F85C556EA303}">
  <dimension ref="B1:DB45"/>
  <sheetViews>
    <sheetView zoomScaleNormal="100" workbookViewId="0"/>
  </sheetViews>
  <sheetFormatPr defaultRowHeight="14.5" x14ac:dyDescent="0.35"/>
  <cols>
    <col min="1" max="1" width="2.7265625" customWidth="1"/>
    <col min="2" max="2" width="16.453125" customWidth="1"/>
    <col min="3" max="3" width="2.1796875" customWidth="1"/>
    <col min="4" max="4" width="15.1796875" customWidth="1"/>
    <col min="5" max="5" width="4.54296875" customWidth="1"/>
    <col min="7" max="7" width="6.26953125" customWidth="1"/>
    <col min="8" max="8" width="7" customWidth="1"/>
    <col min="9" max="9" width="7.453125" customWidth="1"/>
    <col min="10" max="106" width="7" customWidth="1"/>
  </cols>
  <sheetData>
    <row r="1" spans="2:106" s="125" customFormat="1" ht="28.5" x14ac:dyDescent="0.65">
      <c r="D1" s="143" t="s">
        <v>76</v>
      </c>
    </row>
    <row r="3" spans="2:106" x14ac:dyDescent="0.35">
      <c r="B3" s="62"/>
      <c r="C3" s="61" t="s">
        <v>48</v>
      </c>
      <c r="D3" s="60"/>
      <c r="F3" s="59" t="s">
        <v>47</v>
      </c>
      <c r="G3" s="58">
        <v>1</v>
      </c>
      <c r="H3" s="58">
        <v>2</v>
      </c>
      <c r="I3" s="58">
        <v>3</v>
      </c>
      <c r="J3" s="58">
        <v>4</v>
      </c>
      <c r="K3" s="58">
        <v>5</v>
      </c>
      <c r="L3" s="58">
        <v>6</v>
      </c>
      <c r="M3" s="58">
        <v>7</v>
      </c>
      <c r="N3" s="58">
        <v>8</v>
      </c>
      <c r="O3" s="58">
        <v>9</v>
      </c>
      <c r="P3" s="58">
        <v>10</v>
      </c>
      <c r="Q3" s="58">
        <v>11</v>
      </c>
      <c r="R3" s="58">
        <v>12</v>
      </c>
      <c r="S3" s="58">
        <v>13</v>
      </c>
      <c r="T3" s="58">
        <v>14</v>
      </c>
      <c r="U3" s="58">
        <v>15</v>
      </c>
      <c r="V3" s="58">
        <v>16</v>
      </c>
      <c r="W3" s="58">
        <v>17</v>
      </c>
      <c r="X3" s="58">
        <v>18</v>
      </c>
      <c r="Y3" s="58">
        <v>19</v>
      </c>
      <c r="Z3" s="58">
        <v>20</v>
      </c>
      <c r="AA3" s="58">
        <v>21</v>
      </c>
      <c r="AB3" s="58">
        <v>22</v>
      </c>
      <c r="AC3" s="58">
        <v>23</v>
      </c>
      <c r="AD3" s="58">
        <v>24</v>
      </c>
      <c r="AE3" s="58">
        <v>25</v>
      </c>
      <c r="AF3" s="58">
        <v>26</v>
      </c>
      <c r="AG3" s="58">
        <v>27</v>
      </c>
      <c r="AH3" s="58">
        <v>28</v>
      </c>
      <c r="AI3" s="58">
        <v>29</v>
      </c>
      <c r="AJ3" s="58">
        <v>30</v>
      </c>
      <c r="AK3" s="58">
        <v>31</v>
      </c>
      <c r="AL3" s="58">
        <v>32</v>
      </c>
      <c r="AM3" s="58">
        <v>33</v>
      </c>
      <c r="AN3" s="58">
        <v>34</v>
      </c>
      <c r="AO3" s="58">
        <v>35</v>
      </c>
      <c r="AP3" s="58">
        <v>36</v>
      </c>
      <c r="AQ3" s="58">
        <v>37</v>
      </c>
      <c r="AR3" s="58">
        <v>38</v>
      </c>
      <c r="AS3" s="58">
        <v>39</v>
      </c>
      <c r="AT3" s="58">
        <v>40</v>
      </c>
      <c r="AU3" s="58">
        <v>41</v>
      </c>
      <c r="AV3" s="58">
        <v>42</v>
      </c>
      <c r="AW3" s="58">
        <v>43</v>
      </c>
      <c r="AX3" s="58">
        <v>44</v>
      </c>
      <c r="AY3" s="58">
        <v>45</v>
      </c>
      <c r="AZ3" s="58">
        <v>46</v>
      </c>
      <c r="BA3" s="58">
        <v>47</v>
      </c>
      <c r="BB3" s="58">
        <v>48</v>
      </c>
      <c r="BC3" s="58">
        <v>49</v>
      </c>
      <c r="BD3" s="58">
        <v>50</v>
      </c>
      <c r="BE3" s="58">
        <v>51</v>
      </c>
      <c r="BF3" s="58">
        <v>52</v>
      </c>
      <c r="BG3" s="58">
        <v>53</v>
      </c>
      <c r="BH3" s="58">
        <v>54</v>
      </c>
      <c r="BI3" s="58">
        <v>55</v>
      </c>
      <c r="BJ3" s="58">
        <v>56</v>
      </c>
      <c r="BK3" s="58">
        <v>57</v>
      </c>
      <c r="BL3" s="58">
        <v>58</v>
      </c>
      <c r="BM3" s="58">
        <v>59</v>
      </c>
      <c r="BN3" s="58">
        <v>60</v>
      </c>
      <c r="BO3" s="58">
        <v>61</v>
      </c>
      <c r="BP3" s="58">
        <v>62</v>
      </c>
      <c r="BQ3" s="58">
        <v>63</v>
      </c>
      <c r="BR3" s="58">
        <v>64</v>
      </c>
      <c r="BS3" s="58">
        <v>65</v>
      </c>
      <c r="BT3" s="58">
        <v>66</v>
      </c>
      <c r="BU3" s="58">
        <v>67</v>
      </c>
      <c r="BV3" s="58">
        <v>68</v>
      </c>
      <c r="BW3" s="58">
        <v>69</v>
      </c>
      <c r="BX3" s="58">
        <v>70</v>
      </c>
      <c r="BY3" s="58">
        <v>71</v>
      </c>
      <c r="BZ3" s="58">
        <v>72</v>
      </c>
      <c r="CA3" s="58">
        <v>73</v>
      </c>
      <c r="CB3" s="58">
        <v>74</v>
      </c>
      <c r="CC3" s="58">
        <v>75</v>
      </c>
      <c r="CD3" s="58">
        <v>76</v>
      </c>
      <c r="CE3" s="58">
        <v>77</v>
      </c>
      <c r="CF3" s="58">
        <v>78</v>
      </c>
      <c r="CG3" s="58">
        <v>79</v>
      </c>
      <c r="CH3" s="58">
        <v>80</v>
      </c>
      <c r="CI3" s="58">
        <v>81</v>
      </c>
      <c r="CJ3" s="58">
        <v>82</v>
      </c>
      <c r="CK3" s="58">
        <v>83</v>
      </c>
      <c r="CL3" s="58">
        <v>84</v>
      </c>
      <c r="CM3" s="58">
        <v>85</v>
      </c>
      <c r="CN3" s="58">
        <v>86</v>
      </c>
      <c r="CO3" s="58">
        <v>87</v>
      </c>
      <c r="CP3" s="58">
        <v>88</v>
      </c>
      <c r="CQ3" s="58">
        <v>89</v>
      </c>
      <c r="CR3" s="58">
        <v>90</v>
      </c>
      <c r="CS3" s="58">
        <v>91</v>
      </c>
      <c r="CT3" s="58">
        <v>92</v>
      </c>
      <c r="CU3" s="58">
        <v>93</v>
      </c>
      <c r="CV3" s="58">
        <v>94</v>
      </c>
      <c r="CW3" s="58">
        <v>95</v>
      </c>
      <c r="CX3" s="58">
        <v>96</v>
      </c>
      <c r="CY3" s="58">
        <v>97</v>
      </c>
      <c r="CZ3" s="58">
        <v>98</v>
      </c>
      <c r="DA3" s="58">
        <v>99</v>
      </c>
      <c r="DB3" s="57">
        <v>100</v>
      </c>
    </row>
    <row r="4" spans="2:106" x14ac:dyDescent="0.35">
      <c r="B4" s="30"/>
      <c r="C4" s="41" t="s">
        <v>46</v>
      </c>
      <c r="D4" s="40">
        <v>0.6</v>
      </c>
      <c r="F4" s="56" t="s">
        <v>45</v>
      </c>
      <c r="G4" s="55">
        <f t="shared" ref="G4:AL4" si="0">AVERAGE(G6:G45)</f>
        <v>0.6</v>
      </c>
      <c r="H4" s="54">
        <f t="shared" si="0"/>
        <v>0.625</v>
      </c>
      <c r="I4" s="54">
        <f t="shared" si="0"/>
        <v>0.57499999999999996</v>
      </c>
      <c r="J4" s="54">
        <f t="shared" si="0"/>
        <v>0.5</v>
      </c>
      <c r="K4" s="54">
        <f t="shared" si="0"/>
        <v>0.72499999999999998</v>
      </c>
      <c r="L4" s="54">
        <f t="shared" si="0"/>
        <v>0.52500000000000002</v>
      </c>
      <c r="M4" s="54">
        <f t="shared" si="0"/>
        <v>0.45</v>
      </c>
      <c r="N4" s="54">
        <f t="shared" si="0"/>
        <v>0.57499999999999996</v>
      </c>
      <c r="O4" s="54">
        <f t="shared" si="0"/>
        <v>0.6</v>
      </c>
      <c r="P4" s="54">
        <f t="shared" si="0"/>
        <v>0.55000000000000004</v>
      </c>
      <c r="Q4" s="54">
        <f t="shared" si="0"/>
        <v>0.67500000000000004</v>
      </c>
      <c r="R4" s="54">
        <f t="shared" si="0"/>
        <v>0.6</v>
      </c>
      <c r="S4" s="54">
        <f t="shared" si="0"/>
        <v>0.57499999999999996</v>
      </c>
      <c r="T4" s="54">
        <f t="shared" si="0"/>
        <v>0.625</v>
      </c>
      <c r="U4" s="54">
        <f t="shared" si="0"/>
        <v>0.625</v>
      </c>
      <c r="V4" s="54">
        <f t="shared" si="0"/>
        <v>0.67500000000000004</v>
      </c>
      <c r="W4" s="54">
        <f t="shared" si="0"/>
        <v>0.67500000000000004</v>
      </c>
      <c r="X4" s="54">
        <f t="shared" si="0"/>
        <v>0.72499999999999998</v>
      </c>
      <c r="Y4" s="54">
        <f t="shared" si="0"/>
        <v>0.52500000000000002</v>
      </c>
      <c r="Z4" s="54">
        <f t="shared" si="0"/>
        <v>0.65</v>
      </c>
      <c r="AA4" s="54">
        <f t="shared" si="0"/>
        <v>0.625</v>
      </c>
      <c r="AB4" s="54">
        <f t="shared" si="0"/>
        <v>0.65</v>
      </c>
      <c r="AC4" s="54">
        <f t="shared" si="0"/>
        <v>0.67500000000000004</v>
      </c>
      <c r="AD4" s="54">
        <f t="shared" si="0"/>
        <v>0.6</v>
      </c>
      <c r="AE4" s="54">
        <f t="shared" si="0"/>
        <v>0.55000000000000004</v>
      </c>
      <c r="AF4" s="54">
        <f t="shared" si="0"/>
        <v>0.625</v>
      </c>
      <c r="AG4" s="54">
        <f t="shared" si="0"/>
        <v>0.5</v>
      </c>
      <c r="AH4" s="54">
        <f t="shared" si="0"/>
        <v>0.5</v>
      </c>
      <c r="AI4" s="54">
        <f t="shared" si="0"/>
        <v>0.625</v>
      </c>
      <c r="AJ4" s="54">
        <f t="shared" si="0"/>
        <v>0.57499999999999996</v>
      </c>
      <c r="AK4" s="54">
        <f t="shared" si="0"/>
        <v>0.57499999999999996</v>
      </c>
      <c r="AL4" s="54">
        <f t="shared" si="0"/>
        <v>0.6</v>
      </c>
      <c r="AM4" s="54">
        <f t="shared" ref="AM4:BR4" si="1">AVERAGE(AM6:AM45)</f>
        <v>0.67500000000000004</v>
      </c>
      <c r="AN4" s="54">
        <f t="shared" si="1"/>
        <v>0.67500000000000004</v>
      </c>
      <c r="AO4" s="54">
        <f t="shared" si="1"/>
        <v>0.57499999999999996</v>
      </c>
      <c r="AP4" s="54">
        <f t="shared" si="1"/>
        <v>0.67500000000000004</v>
      </c>
      <c r="AQ4" s="54">
        <f t="shared" si="1"/>
        <v>0.625</v>
      </c>
      <c r="AR4" s="54">
        <f t="shared" si="1"/>
        <v>0.5</v>
      </c>
      <c r="AS4" s="54">
        <f t="shared" si="1"/>
        <v>0.6</v>
      </c>
      <c r="AT4" s="54">
        <f t="shared" si="1"/>
        <v>0.52500000000000002</v>
      </c>
      <c r="AU4" s="54">
        <f t="shared" si="1"/>
        <v>0.7</v>
      </c>
      <c r="AV4" s="54">
        <f t="shared" si="1"/>
        <v>0.65</v>
      </c>
      <c r="AW4" s="54">
        <f t="shared" si="1"/>
        <v>0.7</v>
      </c>
      <c r="AX4" s="54">
        <f t="shared" si="1"/>
        <v>0.52500000000000002</v>
      </c>
      <c r="AY4" s="54">
        <f t="shared" si="1"/>
        <v>0.72499999999999998</v>
      </c>
      <c r="AZ4" s="54">
        <f t="shared" si="1"/>
        <v>0.67500000000000004</v>
      </c>
      <c r="BA4" s="54">
        <f t="shared" si="1"/>
        <v>0.67500000000000004</v>
      </c>
      <c r="BB4" s="54">
        <f t="shared" si="1"/>
        <v>0.5</v>
      </c>
      <c r="BC4" s="54">
        <f t="shared" si="1"/>
        <v>0.7</v>
      </c>
      <c r="BD4" s="54">
        <f t="shared" si="1"/>
        <v>0.67500000000000004</v>
      </c>
      <c r="BE4" s="54">
        <f t="shared" si="1"/>
        <v>0.55000000000000004</v>
      </c>
      <c r="BF4" s="54">
        <f t="shared" si="1"/>
        <v>0.67500000000000004</v>
      </c>
      <c r="BG4" s="54">
        <f t="shared" si="1"/>
        <v>0.47499999999999998</v>
      </c>
      <c r="BH4" s="54">
        <f t="shared" si="1"/>
        <v>0.7</v>
      </c>
      <c r="BI4" s="54">
        <f t="shared" si="1"/>
        <v>0.7</v>
      </c>
      <c r="BJ4" s="54">
        <f t="shared" si="1"/>
        <v>0.7</v>
      </c>
      <c r="BK4" s="54">
        <f t="shared" si="1"/>
        <v>0.5</v>
      </c>
      <c r="BL4" s="54">
        <f t="shared" si="1"/>
        <v>0.6</v>
      </c>
      <c r="BM4" s="54">
        <f t="shared" si="1"/>
        <v>0.65</v>
      </c>
      <c r="BN4" s="54">
        <f t="shared" si="1"/>
        <v>0.57499999999999996</v>
      </c>
      <c r="BO4" s="54">
        <f t="shared" si="1"/>
        <v>0.72499999999999998</v>
      </c>
      <c r="BP4" s="54">
        <f t="shared" si="1"/>
        <v>0.5</v>
      </c>
      <c r="BQ4" s="54">
        <f t="shared" si="1"/>
        <v>0.57499999999999996</v>
      </c>
      <c r="BR4" s="54">
        <f t="shared" si="1"/>
        <v>0.57499999999999996</v>
      </c>
      <c r="BS4" s="54">
        <f t="shared" ref="BS4:DB4" si="2">AVERAGE(BS6:BS45)</f>
        <v>0.55000000000000004</v>
      </c>
      <c r="BT4" s="54">
        <f t="shared" si="2"/>
        <v>0.65</v>
      </c>
      <c r="BU4" s="54">
        <f t="shared" si="2"/>
        <v>0.55000000000000004</v>
      </c>
      <c r="BV4" s="54">
        <f t="shared" si="2"/>
        <v>0.625</v>
      </c>
      <c r="BW4" s="54">
        <f t="shared" si="2"/>
        <v>0.65</v>
      </c>
      <c r="BX4" s="54">
        <f t="shared" si="2"/>
        <v>0.75</v>
      </c>
      <c r="BY4" s="54">
        <f t="shared" si="2"/>
        <v>0.52500000000000002</v>
      </c>
      <c r="BZ4" s="54">
        <f t="shared" si="2"/>
        <v>0.7</v>
      </c>
      <c r="CA4" s="54">
        <f t="shared" si="2"/>
        <v>0.4</v>
      </c>
      <c r="CB4" s="54">
        <f t="shared" si="2"/>
        <v>0.6</v>
      </c>
      <c r="CC4" s="54">
        <f t="shared" si="2"/>
        <v>0.625</v>
      </c>
      <c r="CD4" s="54">
        <f t="shared" si="2"/>
        <v>0.55000000000000004</v>
      </c>
      <c r="CE4" s="54">
        <f t="shared" si="2"/>
        <v>0.57499999999999996</v>
      </c>
      <c r="CF4" s="54">
        <f t="shared" si="2"/>
        <v>0.57499999999999996</v>
      </c>
      <c r="CG4" s="54">
        <f t="shared" si="2"/>
        <v>0.55000000000000004</v>
      </c>
      <c r="CH4" s="54">
        <f t="shared" si="2"/>
        <v>0.72499999999999998</v>
      </c>
      <c r="CI4" s="54">
        <f t="shared" si="2"/>
        <v>0.57499999999999996</v>
      </c>
      <c r="CJ4" s="54">
        <f t="shared" si="2"/>
        <v>0.67500000000000004</v>
      </c>
      <c r="CK4" s="54">
        <f t="shared" si="2"/>
        <v>0.52500000000000002</v>
      </c>
      <c r="CL4" s="54">
        <f t="shared" si="2"/>
        <v>0.55000000000000004</v>
      </c>
      <c r="CM4" s="54">
        <f t="shared" si="2"/>
        <v>0.7</v>
      </c>
      <c r="CN4" s="54">
        <f t="shared" si="2"/>
        <v>0.67500000000000004</v>
      </c>
      <c r="CO4" s="54">
        <f t="shared" si="2"/>
        <v>0.6</v>
      </c>
      <c r="CP4" s="54">
        <f t="shared" si="2"/>
        <v>0.7</v>
      </c>
      <c r="CQ4" s="54">
        <f t="shared" si="2"/>
        <v>0.55000000000000004</v>
      </c>
      <c r="CR4" s="54">
        <f t="shared" si="2"/>
        <v>0.47499999999999998</v>
      </c>
      <c r="CS4" s="54">
        <f t="shared" si="2"/>
        <v>0.67500000000000004</v>
      </c>
      <c r="CT4" s="54">
        <f t="shared" si="2"/>
        <v>0.55000000000000004</v>
      </c>
      <c r="CU4" s="54">
        <f t="shared" si="2"/>
        <v>0.52500000000000002</v>
      </c>
      <c r="CV4" s="54">
        <f t="shared" si="2"/>
        <v>0.55000000000000004</v>
      </c>
      <c r="CW4" s="54">
        <f t="shared" si="2"/>
        <v>0.67500000000000004</v>
      </c>
      <c r="CX4" s="54">
        <f t="shared" si="2"/>
        <v>0.57499999999999996</v>
      </c>
      <c r="CY4" s="54">
        <f t="shared" si="2"/>
        <v>0.65</v>
      </c>
      <c r="CZ4" s="54">
        <f t="shared" si="2"/>
        <v>0.7</v>
      </c>
      <c r="DA4" s="54">
        <f t="shared" si="2"/>
        <v>0.5</v>
      </c>
      <c r="DB4" s="53">
        <f t="shared" si="2"/>
        <v>0.5</v>
      </c>
    </row>
    <row r="5" spans="2:106" x14ac:dyDescent="0.35">
      <c r="F5" s="52" t="s">
        <v>44</v>
      </c>
      <c r="G5" s="51">
        <f t="shared" ref="G5:AL5" si="3">G4-$D$4</f>
        <v>0</v>
      </c>
      <c r="H5" s="50">
        <f t="shared" si="3"/>
        <v>2.5000000000000022E-2</v>
      </c>
      <c r="I5" s="50">
        <f t="shared" si="3"/>
        <v>-2.5000000000000022E-2</v>
      </c>
      <c r="J5" s="50">
        <f t="shared" si="3"/>
        <v>-9.9999999999999978E-2</v>
      </c>
      <c r="K5" s="50">
        <f t="shared" si="3"/>
        <v>0.125</v>
      </c>
      <c r="L5" s="50">
        <f t="shared" si="3"/>
        <v>-7.4999999999999956E-2</v>
      </c>
      <c r="M5" s="50">
        <f t="shared" si="3"/>
        <v>-0.14999999999999997</v>
      </c>
      <c r="N5" s="50">
        <f t="shared" si="3"/>
        <v>-2.5000000000000022E-2</v>
      </c>
      <c r="O5" s="50">
        <f t="shared" si="3"/>
        <v>0</v>
      </c>
      <c r="P5" s="50">
        <f t="shared" si="3"/>
        <v>-4.9999999999999933E-2</v>
      </c>
      <c r="Q5" s="50">
        <f t="shared" si="3"/>
        <v>7.5000000000000067E-2</v>
      </c>
      <c r="R5" s="50">
        <f t="shared" si="3"/>
        <v>0</v>
      </c>
      <c r="S5" s="50">
        <f t="shared" si="3"/>
        <v>-2.5000000000000022E-2</v>
      </c>
      <c r="T5" s="50">
        <f t="shared" si="3"/>
        <v>2.5000000000000022E-2</v>
      </c>
      <c r="U5" s="50">
        <f t="shared" si="3"/>
        <v>2.5000000000000022E-2</v>
      </c>
      <c r="V5" s="50">
        <f t="shared" si="3"/>
        <v>7.5000000000000067E-2</v>
      </c>
      <c r="W5" s="50">
        <f t="shared" si="3"/>
        <v>7.5000000000000067E-2</v>
      </c>
      <c r="X5" s="50">
        <f t="shared" si="3"/>
        <v>0.125</v>
      </c>
      <c r="Y5" s="50">
        <f t="shared" si="3"/>
        <v>-7.4999999999999956E-2</v>
      </c>
      <c r="Z5" s="50">
        <f t="shared" si="3"/>
        <v>5.0000000000000044E-2</v>
      </c>
      <c r="AA5" s="50">
        <f t="shared" si="3"/>
        <v>2.5000000000000022E-2</v>
      </c>
      <c r="AB5" s="50">
        <f t="shared" si="3"/>
        <v>5.0000000000000044E-2</v>
      </c>
      <c r="AC5" s="50">
        <f t="shared" si="3"/>
        <v>7.5000000000000067E-2</v>
      </c>
      <c r="AD5" s="50">
        <f t="shared" si="3"/>
        <v>0</v>
      </c>
      <c r="AE5" s="50">
        <f t="shared" si="3"/>
        <v>-4.9999999999999933E-2</v>
      </c>
      <c r="AF5" s="50">
        <f t="shared" si="3"/>
        <v>2.5000000000000022E-2</v>
      </c>
      <c r="AG5" s="50">
        <f t="shared" si="3"/>
        <v>-9.9999999999999978E-2</v>
      </c>
      <c r="AH5" s="50">
        <f t="shared" si="3"/>
        <v>-9.9999999999999978E-2</v>
      </c>
      <c r="AI5" s="50">
        <f t="shared" si="3"/>
        <v>2.5000000000000022E-2</v>
      </c>
      <c r="AJ5" s="50">
        <f t="shared" si="3"/>
        <v>-2.5000000000000022E-2</v>
      </c>
      <c r="AK5" s="50">
        <f t="shared" si="3"/>
        <v>-2.5000000000000022E-2</v>
      </c>
      <c r="AL5" s="50">
        <f t="shared" si="3"/>
        <v>0</v>
      </c>
      <c r="AM5" s="50">
        <f t="shared" ref="AM5:BR5" si="4">AM4-$D$4</f>
        <v>7.5000000000000067E-2</v>
      </c>
      <c r="AN5" s="50">
        <f t="shared" si="4"/>
        <v>7.5000000000000067E-2</v>
      </c>
      <c r="AO5" s="50">
        <f t="shared" si="4"/>
        <v>-2.5000000000000022E-2</v>
      </c>
      <c r="AP5" s="50">
        <f t="shared" si="4"/>
        <v>7.5000000000000067E-2</v>
      </c>
      <c r="AQ5" s="50">
        <f t="shared" si="4"/>
        <v>2.5000000000000022E-2</v>
      </c>
      <c r="AR5" s="50">
        <f t="shared" si="4"/>
        <v>-9.9999999999999978E-2</v>
      </c>
      <c r="AS5" s="50">
        <f t="shared" si="4"/>
        <v>0</v>
      </c>
      <c r="AT5" s="50">
        <f t="shared" si="4"/>
        <v>-7.4999999999999956E-2</v>
      </c>
      <c r="AU5" s="50">
        <f t="shared" si="4"/>
        <v>9.9999999999999978E-2</v>
      </c>
      <c r="AV5" s="50">
        <f t="shared" si="4"/>
        <v>5.0000000000000044E-2</v>
      </c>
      <c r="AW5" s="50">
        <f t="shared" si="4"/>
        <v>9.9999999999999978E-2</v>
      </c>
      <c r="AX5" s="50">
        <f t="shared" si="4"/>
        <v>-7.4999999999999956E-2</v>
      </c>
      <c r="AY5" s="50">
        <f t="shared" si="4"/>
        <v>0.125</v>
      </c>
      <c r="AZ5" s="50">
        <f t="shared" si="4"/>
        <v>7.5000000000000067E-2</v>
      </c>
      <c r="BA5" s="50">
        <f t="shared" si="4"/>
        <v>7.5000000000000067E-2</v>
      </c>
      <c r="BB5" s="50">
        <f t="shared" si="4"/>
        <v>-9.9999999999999978E-2</v>
      </c>
      <c r="BC5" s="50">
        <f t="shared" si="4"/>
        <v>9.9999999999999978E-2</v>
      </c>
      <c r="BD5" s="50">
        <f t="shared" si="4"/>
        <v>7.5000000000000067E-2</v>
      </c>
      <c r="BE5" s="50">
        <f t="shared" si="4"/>
        <v>-4.9999999999999933E-2</v>
      </c>
      <c r="BF5" s="50">
        <f t="shared" si="4"/>
        <v>7.5000000000000067E-2</v>
      </c>
      <c r="BG5" s="50">
        <f t="shared" si="4"/>
        <v>-0.125</v>
      </c>
      <c r="BH5" s="50">
        <f t="shared" si="4"/>
        <v>9.9999999999999978E-2</v>
      </c>
      <c r="BI5" s="50">
        <f t="shared" si="4"/>
        <v>9.9999999999999978E-2</v>
      </c>
      <c r="BJ5" s="50">
        <f t="shared" si="4"/>
        <v>9.9999999999999978E-2</v>
      </c>
      <c r="BK5" s="50">
        <f t="shared" si="4"/>
        <v>-9.9999999999999978E-2</v>
      </c>
      <c r="BL5" s="50">
        <f t="shared" si="4"/>
        <v>0</v>
      </c>
      <c r="BM5" s="50">
        <f t="shared" si="4"/>
        <v>5.0000000000000044E-2</v>
      </c>
      <c r="BN5" s="50">
        <f t="shared" si="4"/>
        <v>-2.5000000000000022E-2</v>
      </c>
      <c r="BO5" s="50">
        <f t="shared" si="4"/>
        <v>0.125</v>
      </c>
      <c r="BP5" s="50">
        <f t="shared" si="4"/>
        <v>-9.9999999999999978E-2</v>
      </c>
      <c r="BQ5" s="50">
        <f t="shared" si="4"/>
        <v>-2.5000000000000022E-2</v>
      </c>
      <c r="BR5" s="50">
        <f t="shared" si="4"/>
        <v>-2.5000000000000022E-2</v>
      </c>
      <c r="BS5" s="50">
        <f t="shared" ref="BS5:CX5" si="5">BS4-$D$4</f>
        <v>-4.9999999999999933E-2</v>
      </c>
      <c r="BT5" s="50">
        <f t="shared" si="5"/>
        <v>5.0000000000000044E-2</v>
      </c>
      <c r="BU5" s="50">
        <f t="shared" si="5"/>
        <v>-4.9999999999999933E-2</v>
      </c>
      <c r="BV5" s="50">
        <f t="shared" si="5"/>
        <v>2.5000000000000022E-2</v>
      </c>
      <c r="BW5" s="50">
        <f t="shared" si="5"/>
        <v>5.0000000000000044E-2</v>
      </c>
      <c r="BX5" s="50">
        <f t="shared" si="5"/>
        <v>0.15000000000000002</v>
      </c>
      <c r="BY5" s="50">
        <f t="shared" si="5"/>
        <v>-7.4999999999999956E-2</v>
      </c>
      <c r="BZ5" s="50">
        <f t="shared" si="5"/>
        <v>9.9999999999999978E-2</v>
      </c>
      <c r="CA5" s="50">
        <f t="shared" si="5"/>
        <v>-0.19999999999999996</v>
      </c>
      <c r="CB5" s="50">
        <f t="shared" si="5"/>
        <v>0</v>
      </c>
      <c r="CC5" s="50">
        <f t="shared" si="5"/>
        <v>2.5000000000000022E-2</v>
      </c>
      <c r="CD5" s="50">
        <f t="shared" si="5"/>
        <v>-4.9999999999999933E-2</v>
      </c>
      <c r="CE5" s="50">
        <f t="shared" si="5"/>
        <v>-2.5000000000000022E-2</v>
      </c>
      <c r="CF5" s="50">
        <f t="shared" si="5"/>
        <v>-2.5000000000000022E-2</v>
      </c>
      <c r="CG5" s="50">
        <f t="shared" si="5"/>
        <v>-4.9999999999999933E-2</v>
      </c>
      <c r="CH5" s="50">
        <f t="shared" si="5"/>
        <v>0.125</v>
      </c>
      <c r="CI5" s="50">
        <f t="shared" si="5"/>
        <v>-2.5000000000000022E-2</v>
      </c>
      <c r="CJ5" s="50">
        <f t="shared" si="5"/>
        <v>7.5000000000000067E-2</v>
      </c>
      <c r="CK5" s="50">
        <f t="shared" si="5"/>
        <v>-7.4999999999999956E-2</v>
      </c>
      <c r="CL5" s="50">
        <f t="shared" si="5"/>
        <v>-4.9999999999999933E-2</v>
      </c>
      <c r="CM5" s="50">
        <f t="shared" si="5"/>
        <v>9.9999999999999978E-2</v>
      </c>
      <c r="CN5" s="50">
        <f t="shared" si="5"/>
        <v>7.5000000000000067E-2</v>
      </c>
      <c r="CO5" s="50">
        <f t="shared" si="5"/>
        <v>0</v>
      </c>
      <c r="CP5" s="50">
        <f t="shared" si="5"/>
        <v>9.9999999999999978E-2</v>
      </c>
      <c r="CQ5" s="50">
        <f t="shared" si="5"/>
        <v>-4.9999999999999933E-2</v>
      </c>
      <c r="CR5" s="50">
        <f t="shared" si="5"/>
        <v>-0.125</v>
      </c>
      <c r="CS5" s="50">
        <f t="shared" si="5"/>
        <v>7.5000000000000067E-2</v>
      </c>
      <c r="CT5" s="50">
        <f t="shared" si="5"/>
        <v>-4.9999999999999933E-2</v>
      </c>
      <c r="CU5" s="50">
        <f t="shared" si="5"/>
        <v>-7.4999999999999956E-2</v>
      </c>
      <c r="CV5" s="50">
        <f t="shared" si="5"/>
        <v>-4.9999999999999933E-2</v>
      </c>
      <c r="CW5" s="50">
        <f t="shared" si="5"/>
        <v>7.5000000000000067E-2</v>
      </c>
      <c r="CX5" s="50">
        <f t="shared" si="5"/>
        <v>-2.5000000000000022E-2</v>
      </c>
      <c r="CY5" s="50">
        <f t="shared" ref="CY5:DB5" si="6">CY4-$D$4</f>
        <v>5.0000000000000044E-2</v>
      </c>
      <c r="CZ5" s="50">
        <f t="shared" si="6"/>
        <v>9.9999999999999978E-2</v>
      </c>
      <c r="DA5" s="50">
        <f t="shared" si="6"/>
        <v>-9.9999999999999978E-2</v>
      </c>
      <c r="DB5" s="49">
        <f t="shared" si="6"/>
        <v>-9.9999999999999978E-2</v>
      </c>
    </row>
    <row r="6" spans="2:106" x14ac:dyDescent="0.35">
      <c r="B6" s="48"/>
      <c r="C6" s="47" t="s">
        <v>43</v>
      </c>
      <c r="D6" s="46"/>
      <c r="F6" s="27">
        <v>1</v>
      </c>
      <c r="G6" s="26">
        <v>1</v>
      </c>
      <c r="H6" s="25">
        <v>1</v>
      </c>
      <c r="I6" s="25">
        <v>0</v>
      </c>
      <c r="J6" s="25">
        <v>0</v>
      </c>
      <c r="K6" s="25">
        <v>1</v>
      </c>
      <c r="L6" s="25">
        <v>0</v>
      </c>
      <c r="M6" s="25">
        <v>0</v>
      </c>
      <c r="N6" s="25">
        <v>1</v>
      </c>
      <c r="O6" s="25">
        <v>0</v>
      </c>
      <c r="P6" s="25">
        <v>0</v>
      </c>
      <c r="Q6" s="25">
        <v>1</v>
      </c>
      <c r="R6" s="25">
        <v>1</v>
      </c>
      <c r="S6" s="25">
        <v>0</v>
      </c>
      <c r="T6" s="25">
        <v>0</v>
      </c>
      <c r="U6" s="25">
        <v>1</v>
      </c>
      <c r="V6" s="25">
        <v>1</v>
      </c>
      <c r="W6" s="25">
        <v>0</v>
      </c>
      <c r="X6" s="25">
        <v>1</v>
      </c>
      <c r="Y6" s="25">
        <v>0</v>
      </c>
      <c r="Z6" s="25">
        <v>1</v>
      </c>
      <c r="AA6" s="25">
        <v>1</v>
      </c>
      <c r="AB6" s="25">
        <v>1</v>
      </c>
      <c r="AC6" s="25">
        <v>1</v>
      </c>
      <c r="AD6" s="25">
        <v>1</v>
      </c>
      <c r="AE6" s="25">
        <v>1</v>
      </c>
      <c r="AF6" s="25">
        <v>1</v>
      </c>
      <c r="AG6" s="25">
        <v>0</v>
      </c>
      <c r="AH6" s="25">
        <v>1</v>
      </c>
      <c r="AI6" s="25">
        <v>1</v>
      </c>
      <c r="AJ6" s="25">
        <v>0</v>
      </c>
      <c r="AK6" s="25">
        <v>0</v>
      </c>
      <c r="AL6" s="25">
        <v>1</v>
      </c>
      <c r="AM6" s="25">
        <v>1</v>
      </c>
      <c r="AN6" s="25">
        <v>0</v>
      </c>
      <c r="AO6" s="25">
        <v>1</v>
      </c>
      <c r="AP6" s="25">
        <v>0</v>
      </c>
      <c r="AQ6" s="25">
        <v>1</v>
      </c>
      <c r="AR6" s="25">
        <v>0</v>
      </c>
      <c r="AS6" s="25">
        <v>1</v>
      </c>
      <c r="AT6" s="25">
        <v>0</v>
      </c>
      <c r="AU6" s="25">
        <v>1</v>
      </c>
      <c r="AV6" s="25">
        <v>1</v>
      </c>
      <c r="AW6" s="25">
        <v>0</v>
      </c>
      <c r="AX6" s="25">
        <v>0</v>
      </c>
      <c r="AY6" s="25">
        <v>1</v>
      </c>
      <c r="AZ6" s="25">
        <v>0</v>
      </c>
      <c r="BA6" s="25">
        <v>1</v>
      </c>
      <c r="BB6" s="25">
        <v>1</v>
      </c>
      <c r="BC6" s="25">
        <v>1</v>
      </c>
      <c r="BD6" s="25">
        <v>1</v>
      </c>
      <c r="BE6" s="25">
        <v>0</v>
      </c>
      <c r="BF6" s="25">
        <v>0</v>
      </c>
      <c r="BG6" s="25">
        <v>1</v>
      </c>
      <c r="BH6" s="25">
        <v>1</v>
      </c>
      <c r="BI6" s="25">
        <v>1</v>
      </c>
      <c r="BJ6" s="25">
        <v>1</v>
      </c>
      <c r="BK6" s="25">
        <v>1</v>
      </c>
      <c r="BL6" s="25">
        <v>0</v>
      </c>
      <c r="BM6" s="25">
        <v>1</v>
      </c>
      <c r="BN6" s="25">
        <v>1</v>
      </c>
      <c r="BO6" s="25">
        <v>1</v>
      </c>
      <c r="BP6" s="25">
        <v>1</v>
      </c>
      <c r="BQ6" s="25">
        <v>0</v>
      </c>
      <c r="BR6" s="25">
        <v>0</v>
      </c>
      <c r="BS6" s="25">
        <v>1</v>
      </c>
      <c r="BT6" s="25">
        <v>1</v>
      </c>
      <c r="BU6" s="25">
        <v>0</v>
      </c>
      <c r="BV6" s="25">
        <v>1</v>
      </c>
      <c r="BW6" s="25">
        <v>0</v>
      </c>
      <c r="BX6" s="25">
        <v>1</v>
      </c>
      <c r="BY6" s="25">
        <v>1</v>
      </c>
      <c r="BZ6" s="25">
        <v>0</v>
      </c>
      <c r="CA6" s="25">
        <v>1</v>
      </c>
      <c r="CB6" s="25">
        <v>0</v>
      </c>
      <c r="CC6" s="25">
        <v>0</v>
      </c>
      <c r="CD6" s="25">
        <v>1</v>
      </c>
      <c r="CE6" s="25">
        <v>1</v>
      </c>
      <c r="CF6" s="25">
        <v>1</v>
      </c>
      <c r="CG6" s="25">
        <v>0</v>
      </c>
      <c r="CH6" s="25">
        <v>1</v>
      </c>
      <c r="CI6" s="25">
        <v>1</v>
      </c>
      <c r="CJ6" s="25">
        <v>1</v>
      </c>
      <c r="CK6" s="25">
        <v>1</v>
      </c>
      <c r="CL6" s="25">
        <v>1</v>
      </c>
      <c r="CM6" s="25">
        <v>0</v>
      </c>
      <c r="CN6" s="25">
        <v>0</v>
      </c>
      <c r="CO6" s="25">
        <v>0</v>
      </c>
      <c r="CP6" s="25">
        <v>1</v>
      </c>
      <c r="CQ6" s="25">
        <v>1</v>
      </c>
      <c r="CR6" s="25">
        <v>0</v>
      </c>
      <c r="CS6" s="25">
        <v>1</v>
      </c>
      <c r="CT6" s="25">
        <v>1</v>
      </c>
      <c r="CU6" s="25">
        <v>0</v>
      </c>
      <c r="CV6" s="25">
        <v>0</v>
      </c>
      <c r="CW6" s="25">
        <v>1</v>
      </c>
      <c r="CX6" s="25">
        <v>0</v>
      </c>
      <c r="CY6" s="25">
        <v>1</v>
      </c>
      <c r="CZ6" s="25">
        <v>1</v>
      </c>
      <c r="DA6" s="25">
        <v>0</v>
      </c>
      <c r="DB6" s="24">
        <v>1</v>
      </c>
    </row>
    <row r="7" spans="2:106" x14ac:dyDescent="0.35">
      <c r="B7" s="30"/>
      <c r="C7" s="41" t="s">
        <v>42</v>
      </c>
      <c r="D7" s="40">
        <v>40</v>
      </c>
      <c r="F7" s="27">
        <v>2</v>
      </c>
      <c r="G7" s="26">
        <v>0</v>
      </c>
      <c r="H7" s="25">
        <v>0</v>
      </c>
      <c r="I7" s="25">
        <v>0</v>
      </c>
      <c r="J7" s="25">
        <v>1</v>
      </c>
      <c r="K7" s="25">
        <v>1</v>
      </c>
      <c r="L7" s="25">
        <v>1</v>
      </c>
      <c r="M7" s="25">
        <v>1</v>
      </c>
      <c r="N7" s="25">
        <v>1</v>
      </c>
      <c r="O7" s="25">
        <v>1</v>
      </c>
      <c r="P7" s="25">
        <v>1</v>
      </c>
      <c r="Q7" s="25">
        <v>0</v>
      </c>
      <c r="R7" s="25">
        <v>1</v>
      </c>
      <c r="S7" s="25">
        <v>1</v>
      </c>
      <c r="T7" s="25">
        <v>1</v>
      </c>
      <c r="U7" s="25">
        <v>1</v>
      </c>
      <c r="V7" s="25">
        <v>0</v>
      </c>
      <c r="W7" s="25">
        <v>1</v>
      </c>
      <c r="X7" s="25">
        <v>1</v>
      </c>
      <c r="Y7" s="25">
        <v>1</v>
      </c>
      <c r="Z7" s="25">
        <v>1</v>
      </c>
      <c r="AA7" s="25">
        <v>0</v>
      </c>
      <c r="AB7" s="25">
        <v>1</v>
      </c>
      <c r="AC7" s="25">
        <v>1</v>
      </c>
      <c r="AD7" s="25">
        <v>0</v>
      </c>
      <c r="AE7" s="25">
        <v>1</v>
      </c>
      <c r="AF7" s="25">
        <v>0</v>
      </c>
      <c r="AG7" s="25">
        <v>0</v>
      </c>
      <c r="AH7" s="25">
        <v>1</v>
      </c>
      <c r="AI7" s="25">
        <v>1</v>
      </c>
      <c r="AJ7" s="25">
        <v>1</v>
      </c>
      <c r="AK7" s="25">
        <v>0</v>
      </c>
      <c r="AL7" s="25">
        <v>1</v>
      </c>
      <c r="AM7" s="25">
        <v>1</v>
      </c>
      <c r="AN7" s="25">
        <v>1</v>
      </c>
      <c r="AO7" s="25">
        <v>0</v>
      </c>
      <c r="AP7" s="25">
        <v>1</v>
      </c>
      <c r="AQ7" s="25">
        <v>0</v>
      </c>
      <c r="AR7" s="25">
        <v>0</v>
      </c>
      <c r="AS7" s="25">
        <v>0</v>
      </c>
      <c r="AT7" s="25">
        <v>0</v>
      </c>
      <c r="AU7" s="25">
        <v>1</v>
      </c>
      <c r="AV7" s="25">
        <v>1</v>
      </c>
      <c r="AW7" s="25">
        <v>1</v>
      </c>
      <c r="AX7" s="25">
        <v>0</v>
      </c>
      <c r="AY7" s="25">
        <v>1</v>
      </c>
      <c r="AZ7" s="25">
        <v>1</v>
      </c>
      <c r="BA7" s="25">
        <v>0</v>
      </c>
      <c r="BB7" s="25">
        <v>1</v>
      </c>
      <c r="BC7" s="25">
        <v>0</v>
      </c>
      <c r="BD7" s="25">
        <v>1</v>
      </c>
      <c r="BE7" s="25">
        <v>0</v>
      </c>
      <c r="BF7" s="25">
        <v>0</v>
      </c>
      <c r="BG7" s="25">
        <v>1</v>
      </c>
      <c r="BH7" s="25">
        <v>1</v>
      </c>
      <c r="BI7" s="25">
        <v>0</v>
      </c>
      <c r="BJ7" s="25">
        <v>1</v>
      </c>
      <c r="BK7" s="25">
        <v>1</v>
      </c>
      <c r="BL7" s="25">
        <v>1</v>
      </c>
      <c r="BM7" s="25">
        <v>1</v>
      </c>
      <c r="BN7" s="25">
        <v>0</v>
      </c>
      <c r="BO7" s="25">
        <v>1</v>
      </c>
      <c r="BP7" s="25">
        <v>0</v>
      </c>
      <c r="BQ7" s="25">
        <v>1</v>
      </c>
      <c r="BR7" s="25">
        <v>1</v>
      </c>
      <c r="BS7" s="25">
        <v>0</v>
      </c>
      <c r="BT7" s="25">
        <v>1</v>
      </c>
      <c r="BU7" s="25">
        <v>1</v>
      </c>
      <c r="BV7" s="25">
        <v>1</v>
      </c>
      <c r="BW7" s="25">
        <v>1</v>
      </c>
      <c r="BX7" s="25">
        <v>0</v>
      </c>
      <c r="BY7" s="25">
        <v>1</v>
      </c>
      <c r="BZ7" s="25">
        <v>0</v>
      </c>
      <c r="CA7" s="25">
        <v>0</v>
      </c>
      <c r="CB7" s="25">
        <v>1</v>
      </c>
      <c r="CC7" s="25">
        <v>0</v>
      </c>
      <c r="CD7" s="25">
        <v>0</v>
      </c>
      <c r="CE7" s="25">
        <v>0</v>
      </c>
      <c r="CF7" s="25">
        <v>0</v>
      </c>
      <c r="CG7" s="25">
        <v>1</v>
      </c>
      <c r="CH7" s="25">
        <v>0</v>
      </c>
      <c r="CI7" s="25">
        <v>1</v>
      </c>
      <c r="CJ7" s="25">
        <v>1</v>
      </c>
      <c r="CK7" s="25">
        <v>0</v>
      </c>
      <c r="CL7" s="25">
        <v>1</v>
      </c>
      <c r="CM7" s="25">
        <v>1</v>
      </c>
      <c r="CN7" s="25">
        <v>1</v>
      </c>
      <c r="CO7" s="25">
        <v>1</v>
      </c>
      <c r="CP7" s="25">
        <v>1</v>
      </c>
      <c r="CQ7" s="25">
        <v>1</v>
      </c>
      <c r="CR7" s="25">
        <v>1</v>
      </c>
      <c r="CS7" s="25">
        <v>0</v>
      </c>
      <c r="CT7" s="25">
        <v>1</v>
      </c>
      <c r="CU7" s="25">
        <v>1</v>
      </c>
      <c r="CV7" s="25">
        <v>0</v>
      </c>
      <c r="CW7" s="25">
        <v>1</v>
      </c>
      <c r="CX7" s="25">
        <v>1</v>
      </c>
      <c r="CY7" s="25">
        <v>0</v>
      </c>
      <c r="CZ7" s="25">
        <v>0</v>
      </c>
      <c r="DA7" s="25">
        <v>0</v>
      </c>
      <c r="DB7" s="24">
        <v>1</v>
      </c>
    </row>
    <row r="8" spans="2:106" x14ac:dyDescent="0.35">
      <c r="F8" s="27">
        <v>3</v>
      </c>
      <c r="G8" s="26">
        <v>1</v>
      </c>
      <c r="H8" s="25">
        <v>1</v>
      </c>
      <c r="I8" s="25">
        <v>0</v>
      </c>
      <c r="J8" s="25">
        <v>0</v>
      </c>
      <c r="K8" s="25">
        <v>1</v>
      </c>
      <c r="L8" s="25">
        <v>0</v>
      </c>
      <c r="M8" s="25">
        <v>0</v>
      </c>
      <c r="N8" s="25">
        <v>1</v>
      </c>
      <c r="O8" s="25">
        <v>1</v>
      </c>
      <c r="P8" s="25">
        <v>1</v>
      </c>
      <c r="Q8" s="25">
        <v>1</v>
      </c>
      <c r="R8" s="25">
        <v>1</v>
      </c>
      <c r="S8" s="25">
        <v>0</v>
      </c>
      <c r="T8" s="25">
        <v>1</v>
      </c>
      <c r="U8" s="25">
        <v>1</v>
      </c>
      <c r="V8" s="25">
        <v>0</v>
      </c>
      <c r="W8" s="25">
        <v>1</v>
      </c>
      <c r="X8" s="25">
        <v>1</v>
      </c>
      <c r="Y8" s="25">
        <v>1</v>
      </c>
      <c r="Z8" s="25">
        <v>1</v>
      </c>
      <c r="AA8" s="25">
        <v>1</v>
      </c>
      <c r="AB8" s="25">
        <v>1</v>
      </c>
      <c r="AC8" s="25">
        <v>0</v>
      </c>
      <c r="AD8" s="25">
        <v>1</v>
      </c>
      <c r="AE8" s="25">
        <v>0</v>
      </c>
      <c r="AF8" s="25">
        <v>0</v>
      </c>
      <c r="AG8" s="25">
        <v>0</v>
      </c>
      <c r="AH8" s="25">
        <v>0</v>
      </c>
      <c r="AI8" s="25">
        <v>1</v>
      </c>
      <c r="AJ8" s="25">
        <v>1</v>
      </c>
      <c r="AK8" s="25">
        <v>0</v>
      </c>
      <c r="AL8" s="25">
        <v>1</v>
      </c>
      <c r="AM8" s="25">
        <v>0</v>
      </c>
      <c r="AN8" s="25">
        <v>1</v>
      </c>
      <c r="AO8" s="25">
        <v>0</v>
      </c>
      <c r="AP8" s="25">
        <v>1</v>
      </c>
      <c r="AQ8" s="25">
        <v>0</v>
      </c>
      <c r="AR8" s="25">
        <v>0</v>
      </c>
      <c r="AS8" s="25">
        <v>1</v>
      </c>
      <c r="AT8" s="25">
        <v>1</v>
      </c>
      <c r="AU8" s="25">
        <v>1</v>
      </c>
      <c r="AV8" s="25">
        <v>1</v>
      </c>
      <c r="AW8" s="25">
        <v>0</v>
      </c>
      <c r="AX8" s="25">
        <v>1</v>
      </c>
      <c r="AY8" s="25">
        <v>1</v>
      </c>
      <c r="AZ8" s="25">
        <v>1</v>
      </c>
      <c r="BA8" s="25">
        <v>0</v>
      </c>
      <c r="BB8" s="25">
        <v>0</v>
      </c>
      <c r="BC8" s="25">
        <v>1</v>
      </c>
      <c r="BD8" s="25">
        <v>1</v>
      </c>
      <c r="BE8" s="25">
        <v>0</v>
      </c>
      <c r="BF8" s="25">
        <v>1</v>
      </c>
      <c r="BG8" s="25">
        <v>0</v>
      </c>
      <c r="BH8" s="25">
        <v>1</v>
      </c>
      <c r="BI8" s="25">
        <v>0</v>
      </c>
      <c r="BJ8" s="25">
        <v>1</v>
      </c>
      <c r="BK8" s="25">
        <v>1</v>
      </c>
      <c r="BL8" s="25">
        <v>0</v>
      </c>
      <c r="BM8" s="25">
        <v>0</v>
      </c>
      <c r="BN8" s="25">
        <v>1</v>
      </c>
      <c r="BO8" s="25">
        <v>1</v>
      </c>
      <c r="BP8" s="25">
        <v>1</v>
      </c>
      <c r="BQ8" s="25">
        <v>1</v>
      </c>
      <c r="BR8" s="25">
        <v>1</v>
      </c>
      <c r="BS8" s="25">
        <v>0</v>
      </c>
      <c r="BT8" s="25">
        <v>1</v>
      </c>
      <c r="BU8" s="25">
        <v>1</v>
      </c>
      <c r="BV8" s="25">
        <v>0</v>
      </c>
      <c r="BW8" s="25">
        <v>1</v>
      </c>
      <c r="BX8" s="25">
        <v>1</v>
      </c>
      <c r="BY8" s="25">
        <v>0</v>
      </c>
      <c r="BZ8" s="25">
        <v>1</v>
      </c>
      <c r="CA8" s="25">
        <v>0</v>
      </c>
      <c r="CB8" s="25">
        <v>1</v>
      </c>
      <c r="CC8" s="25">
        <v>0</v>
      </c>
      <c r="CD8" s="25">
        <v>0</v>
      </c>
      <c r="CE8" s="25">
        <v>1</v>
      </c>
      <c r="CF8" s="25">
        <v>1</v>
      </c>
      <c r="CG8" s="25">
        <v>0</v>
      </c>
      <c r="CH8" s="25">
        <v>1</v>
      </c>
      <c r="CI8" s="25">
        <v>0</v>
      </c>
      <c r="CJ8" s="25">
        <v>1</v>
      </c>
      <c r="CK8" s="25">
        <v>0</v>
      </c>
      <c r="CL8" s="25">
        <v>0</v>
      </c>
      <c r="CM8" s="25">
        <v>0</v>
      </c>
      <c r="CN8" s="25">
        <v>1</v>
      </c>
      <c r="CO8" s="25">
        <v>1</v>
      </c>
      <c r="CP8" s="25">
        <v>0</v>
      </c>
      <c r="CQ8" s="25">
        <v>1</v>
      </c>
      <c r="CR8" s="25">
        <v>0</v>
      </c>
      <c r="CS8" s="25">
        <v>0</v>
      </c>
      <c r="CT8" s="25">
        <v>1</v>
      </c>
      <c r="CU8" s="25">
        <v>0</v>
      </c>
      <c r="CV8" s="25">
        <v>1</v>
      </c>
      <c r="CW8" s="25">
        <v>1</v>
      </c>
      <c r="CX8" s="25">
        <v>0</v>
      </c>
      <c r="CY8" s="25">
        <v>1</v>
      </c>
      <c r="CZ8" s="25">
        <v>1</v>
      </c>
      <c r="DA8" s="25">
        <v>0</v>
      </c>
      <c r="DB8" s="24">
        <v>1</v>
      </c>
    </row>
    <row r="9" spans="2:106" x14ac:dyDescent="0.35">
      <c r="B9" s="45"/>
      <c r="C9" s="44" t="s">
        <v>41</v>
      </c>
      <c r="D9" s="43"/>
      <c r="F9" s="27">
        <v>4</v>
      </c>
      <c r="G9" s="26">
        <v>0</v>
      </c>
      <c r="H9" s="25">
        <v>1</v>
      </c>
      <c r="I9" s="25">
        <v>1</v>
      </c>
      <c r="J9" s="25">
        <v>1</v>
      </c>
      <c r="K9" s="25">
        <v>0</v>
      </c>
      <c r="L9" s="25">
        <v>0</v>
      </c>
      <c r="M9" s="25">
        <v>0</v>
      </c>
      <c r="N9" s="25">
        <v>1</v>
      </c>
      <c r="O9" s="25">
        <v>0</v>
      </c>
      <c r="P9" s="25">
        <v>0</v>
      </c>
      <c r="Q9" s="25">
        <v>1</v>
      </c>
      <c r="R9" s="25">
        <v>0</v>
      </c>
      <c r="S9" s="25">
        <v>0</v>
      </c>
      <c r="T9" s="25">
        <v>0</v>
      </c>
      <c r="U9" s="25">
        <v>1</v>
      </c>
      <c r="V9" s="25">
        <v>1</v>
      </c>
      <c r="W9" s="25">
        <v>1</v>
      </c>
      <c r="X9" s="25">
        <v>0</v>
      </c>
      <c r="Y9" s="25">
        <v>0</v>
      </c>
      <c r="Z9" s="25">
        <v>1</v>
      </c>
      <c r="AA9" s="25">
        <v>1</v>
      </c>
      <c r="AB9" s="25">
        <v>1</v>
      </c>
      <c r="AC9" s="25">
        <v>1</v>
      </c>
      <c r="AD9" s="25">
        <v>1</v>
      </c>
      <c r="AE9" s="25">
        <v>1</v>
      </c>
      <c r="AF9" s="25">
        <v>0</v>
      </c>
      <c r="AG9" s="25">
        <v>1</v>
      </c>
      <c r="AH9" s="25">
        <v>0</v>
      </c>
      <c r="AI9" s="25">
        <v>1</v>
      </c>
      <c r="AJ9" s="25">
        <v>1</v>
      </c>
      <c r="AK9" s="25">
        <v>0</v>
      </c>
      <c r="AL9" s="25">
        <v>1</v>
      </c>
      <c r="AM9" s="25">
        <v>0</v>
      </c>
      <c r="AN9" s="25">
        <v>1</v>
      </c>
      <c r="AO9" s="25">
        <v>0</v>
      </c>
      <c r="AP9" s="25">
        <v>1</v>
      </c>
      <c r="AQ9" s="25">
        <v>1</v>
      </c>
      <c r="AR9" s="25">
        <v>1</v>
      </c>
      <c r="AS9" s="25">
        <v>0</v>
      </c>
      <c r="AT9" s="25">
        <v>1</v>
      </c>
      <c r="AU9" s="25">
        <v>0</v>
      </c>
      <c r="AV9" s="25">
        <v>1</v>
      </c>
      <c r="AW9" s="25">
        <v>1</v>
      </c>
      <c r="AX9" s="25">
        <v>0</v>
      </c>
      <c r="AY9" s="25">
        <v>0</v>
      </c>
      <c r="AZ9" s="25">
        <v>1</v>
      </c>
      <c r="BA9" s="25">
        <v>0</v>
      </c>
      <c r="BB9" s="25">
        <v>1</v>
      </c>
      <c r="BC9" s="25">
        <v>1</v>
      </c>
      <c r="BD9" s="25">
        <v>0</v>
      </c>
      <c r="BE9" s="25">
        <v>1</v>
      </c>
      <c r="BF9" s="25">
        <v>0</v>
      </c>
      <c r="BG9" s="25">
        <v>0</v>
      </c>
      <c r="BH9" s="25">
        <v>0</v>
      </c>
      <c r="BI9" s="25">
        <v>1</v>
      </c>
      <c r="BJ9" s="25">
        <v>1</v>
      </c>
      <c r="BK9" s="25">
        <v>1</v>
      </c>
      <c r="BL9" s="25">
        <v>0</v>
      </c>
      <c r="BM9" s="25">
        <v>0</v>
      </c>
      <c r="BN9" s="25">
        <v>1</v>
      </c>
      <c r="BO9" s="25">
        <v>0</v>
      </c>
      <c r="BP9" s="25">
        <v>0</v>
      </c>
      <c r="BQ9" s="25">
        <v>1</v>
      </c>
      <c r="BR9" s="25">
        <v>0</v>
      </c>
      <c r="BS9" s="25">
        <v>0</v>
      </c>
      <c r="BT9" s="25">
        <v>1</v>
      </c>
      <c r="BU9" s="25">
        <v>0</v>
      </c>
      <c r="BV9" s="25">
        <v>0</v>
      </c>
      <c r="BW9" s="25">
        <v>1</v>
      </c>
      <c r="BX9" s="25">
        <v>1</v>
      </c>
      <c r="BY9" s="25">
        <v>1</v>
      </c>
      <c r="BZ9" s="25">
        <v>1</v>
      </c>
      <c r="CA9" s="25">
        <v>1</v>
      </c>
      <c r="CB9" s="25">
        <v>0</v>
      </c>
      <c r="CC9" s="25">
        <v>1</v>
      </c>
      <c r="CD9" s="25">
        <v>1</v>
      </c>
      <c r="CE9" s="25">
        <v>1</v>
      </c>
      <c r="CF9" s="25">
        <v>0</v>
      </c>
      <c r="CG9" s="25">
        <v>0</v>
      </c>
      <c r="CH9" s="25">
        <v>1</v>
      </c>
      <c r="CI9" s="25">
        <v>1</v>
      </c>
      <c r="CJ9" s="25">
        <v>0</v>
      </c>
      <c r="CK9" s="25">
        <v>0</v>
      </c>
      <c r="CL9" s="25">
        <v>1</v>
      </c>
      <c r="CM9" s="25">
        <v>0</v>
      </c>
      <c r="CN9" s="25">
        <v>1</v>
      </c>
      <c r="CO9" s="25">
        <v>1</v>
      </c>
      <c r="CP9" s="25">
        <v>1</v>
      </c>
      <c r="CQ9" s="25">
        <v>0</v>
      </c>
      <c r="CR9" s="25">
        <v>1</v>
      </c>
      <c r="CS9" s="25">
        <v>1</v>
      </c>
      <c r="CT9" s="25">
        <v>1</v>
      </c>
      <c r="CU9" s="25">
        <v>1</v>
      </c>
      <c r="CV9" s="25">
        <v>0</v>
      </c>
      <c r="CW9" s="25">
        <v>0</v>
      </c>
      <c r="CX9" s="25">
        <v>1</v>
      </c>
      <c r="CY9" s="25">
        <v>1</v>
      </c>
      <c r="CZ9" s="25">
        <v>1</v>
      </c>
      <c r="DA9" s="25">
        <v>1</v>
      </c>
      <c r="DB9" s="24">
        <v>1</v>
      </c>
    </row>
    <row r="10" spans="2:106" x14ac:dyDescent="0.35">
      <c r="B10" s="32"/>
      <c r="C10" s="36" t="s">
        <v>40</v>
      </c>
      <c r="D10" s="42">
        <v>100</v>
      </c>
      <c r="F10" s="27">
        <v>5</v>
      </c>
      <c r="G10" s="26">
        <v>0</v>
      </c>
      <c r="H10" s="25">
        <v>1</v>
      </c>
      <c r="I10" s="25">
        <v>1</v>
      </c>
      <c r="J10" s="25">
        <v>1</v>
      </c>
      <c r="K10" s="25">
        <v>0</v>
      </c>
      <c r="L10" s="25">
        <v>0</v>
      </c>
      <c r="M10" s="25">
        <v>0</v>
      </c>
      <c r="N10" s="25">
        <v>1</v>
      </c>
      <c r="O10" s="25">
        <v>1</v>
      </c>
      <c r="P10" s="25">
        <v>0</v>
      </c>
      <c r="Q10" s="25">
        <v>1</v>
      </c>
      <c r="R10" s="25">
        <v>1</v>
      </c>
      <c r="S10" s="25">
        <v>1</v>
      </c>
      <c r="T10" s="25">
        <v>1</v>
      </c>
      <c r="U10" s="25">
        <v>1</v>
      </c>
      <c r="V10" s="25">
        <v>1</v>
      </c>
      <c r="W10" s="25">
        <v>0</v>
      </c>
      <c r="X10" s="25">
        <v>1</v>
      </c>
      <c r="Y10" s="25">
        <v>0</v>
      </c>
      <c r="Z10" s="25">
        <v>1</v>
      </c>
      <c r="AA10" s="25">
        <v>1</v>
      </c>
      <c r="AB10" s="25">
        <v>0</v>
      </c>
      <c r="AC10" s="25">
        <v>0</v>
      </c>
      <c r="AD10" s="25">
        <v>0</v>
      </c>
      <c r="AE10" s="25">
        <v>1</v>
      </c>
      <c r="AF10" s="25">
        <v>1</v>
      </c>
      <c r="AG10" s="25">
        <v>1</v>
      </c>
      <c r="AH10" s="25">
        <v>0</v>
      </c>
      <c r="AI10" s="25">
        <v>1</v>
      </c>
      <c r="AJ10" s="25">
        <v>0</v>
      </c>
      <c r="AK10" s="25">
        <v>1</v>
      </c>
      <c r="AL10" s="25">
        <v>1</v>
      </c>
      <c r="AM10" s="25">
        <v>1</v>
      </c>
      <c r="AN10" s="25">
        <v>1</v>
      </c>
      <c r="AO10" s="25">
        <v>1</v>
      </c>
      <c r="AP10" s="25">
        <v>1</v>
      </c>
      <c r="AQ10" s="25">
        <v>1</v>
      </c>
      <c r="AR10" s="25">
        <v>1</v>
      </c>
      <c r="AS10" s="25">
        <v>0</v>
      </c>
      <c r="AT10" s="25">
        <v>0</v>
      </c>
      <c r="AU10" s="25">
        <v>1</v>
      </c>
      <c r="AV10" s="25">
        <v>1</v>
      </c>
      <c r="AW10" s="25">
        <v>1</v>
      </c>
      <c r="AX10" s="25">
        <v>1</v>
      </c>
      <c r="AY10" s="25">
        <v>1</v>
      </c>
      <c r="AZ10" s="25">
        <v>1</v>
      </c>
      <c r="BA10" s="25">
        <v>1</v>
      </c>
      <c r="BB10" s="25">
        <v>1</v>
      </c>
      <c r="BC10" s="25">
        <v>1</v>
      </c>
      <c r="BD10" s="25">
        <v>0</v>
      </c>
      <c r="BE10" s="25">
        <v>1</v>
      </c>
      <c r="BF10" s="25">
        <v>1</v>
      </c>
      <c r="BG10" s="25">
        <v>1</v>
      </c>
      <c r="BH10" s="25">
        <v>1</v>
      </c>
      <c r="BI10" s="25">
        <v>1</v>
      </c>
      <c r="BJ10" s="25">
        <v>0</v>
      </c>
      <c r="BK10" s="25">
        <v>0</v>
      </c>
      <c r="BL10" s="25">
        <v>0</v>
      </c>
      <c r="BM10" s="25">
        <v>0</v>
      </c>
      <c r="BN10" s="25">
        <v>0</v>
      </c>
      <c r="BO10" s="25">
        <v>0</v>
      </c>
      <c r="BP10" s="25">
        <v>1</v>
      </c>
      <c r="BQ10" s="25">
        <v>0</v>
      </c>
      <c r="BR10" s="25">
        <v>1</v>
      </c>
      <c r="BS10" s="25">
        <v>1</v>
      </c>
      <c r="BT10" s="25">
        <v>1</v>
      </c>
      <c r="BU10" s="25">
        <v>0</v>
      </c>
      <c r="BV10" s="25">
        <v>1</v>
      </c>
      <c r="BW10" s="25">
        <v>0</v>
      </c>
      <c r="BX10" s="25">
        <v>0</v>
      </c>
      <c r="BY10" s="25">
        <v>0</v>
      </c>
      <c r="BZ10" s="25">
        <v>1</v>
      </c>
      <c r="CA10" s="25">
        <v>0</v>
      </c>
      <c r="CB10" s="25">
        <v>1</v>
      </c>
      <c r="CC10" s="25">
        <v>1</v>
      </c>
      <c r="CD10" s="25">
        <v>1</v>
      </c>
      <c r="CE10" s="25">
        <v>1</v>
      </c>
      <c r="CF10" s="25">
        <v>1</v>
      </c>
      <c r="CG10" s="25">
        <v>1</v>
      </c>
      <c r="CH10" s="25">
        <v>0</v>
      </c>
      <c r="CI10" s="25">
        <v>1</v>
      </c>
      <c r="CJ10" s="25">
        <v>1</v>
      </c>
      <c r="CK10" s="25">
        <v>0</v>
      </c>
      <c r="CL10" s="25">
        <v>0</v>
      </c>
      <c r="CM10" s="25">
        <v>1</v>
      </c>
      <c r="CN10" s="25">
        <v>1</v>
      </c>
      <c r="CO10" s="25">
        <v>0</v>
      </c>
      <c r="CP10" s="25">
        <v>1</v>
      </c>
      <c r="CQ10" s="25">
        <v>1</v>
      </c>
      <c r="CR10" s="25">
        <v>0</v>
      </c>
      <c r="CS10" s="25">
        <v>1</v>
      </c>
      <c r="CT10" s="25">
        <v>0</v>
      </c>
      <c r="CU10" s="25">
        <v>0</v>
      </c>
      <c r="CV10" s="25">
        <v>1</v>
      </c>
      <c r="CW10" s="25">
        <v>1</v>
      </c>
      <c r="CX10" s="25">
        <v>1</v>
      </c>
      <c r="CY10" s="25">
        <v>0</v>
      </c>
      <c r="CZ10" s="25">
        <v>1</v>
      </c>
      <c r="DA10" s="25">
        <v>1</v>
      </c>
      <c r="DB10" s="24">
        <v>0</v>
      </c>
    </row>
    <row r="11" spans="2:106" x14ac:dyDescent="0.35">
      <c r="B11" s="30"/>
      <c r="C11" s="41" t="s">
        <v>39</v>
      </c>
      <c r="D11" s="40">
        <v>12345</v>
      </c>
      <c r="E11" s="34"/>
      <c r="F11" s="27">
        <v>6</v>
      </c>
      <c r="G11" s="26">
        <v>1</v>
      </c>
      <c r="H11" s="25">
        <v>0</v>
      </c>
      <c r="I11" s="25">
        <v>1</v>
      </c>
      <c r="J11" s="25">
        <v>1</v>
      </c>
      <c r="K11" s="25">
        <v>0</v>
      </c>
      <c r="L11" s="25">
        <v>1</v>
      </c>
      <c r="M11" s="25">
        <v>0</v>
      </c>
      <c r="N11" s="25">
        <v>0</v>
      </c>
      <c r="O11" s="25">
        <v>0</v>
      </c>
      <c r="P11" s="25">
        <v>1</v>
      </c>
      <c r="Q11" s="25">
        <v>1</v>
      </c>
      <c r="R11" s="25">
        <v>0</v>
      </c>
      <c r="S11" s="25">
        <v>0</v>
      </c>
      <c r="T11" s="25">
        <v>1</v>
      </c>
      <c r="U11" s="25">
        <v>1</v>
      </c>
      <c r="V11" s="25">
        <v>0</v>
      </c>
      <c r="W11" s="25">
        <v>1</v>
      </c>
      <c r="X11" s="25">
        <v>1</v>
      </c>
      <c r="Y11" s="25">
        <v>1</v>
      </c>
      <c r="Z11" s="25">
        <v>1</v>
      </c>
      <c r="AA11" s="25">
        <v>0</v>
      </c>
      <c r="AB11" s="25">
        <v>1</v>
      </c>
      <c r="AC11" s="25">
        <v>1</v>
      </c>
      <c r="AD11" s="25">
        <v>1</v>
      </c>
      <c r="AE11" s="25">
        <v>1</v>
      </c>
      <c r="AF11" s="25">
        <v>1</v>
      </c>
      <c r="AG11" s="25">
        <v>1</v>
      </c>
      <c r="AH11" s="25">
        <v>0</v>
      </c>
      <c r="AI11" s="25">
        <v>0</v>
      </c>
      <c r="AJ11" s="25">
        <v>1</v>
      </c>
      <c r="AK11" s="25">
        <v>1</v>
      </c>
      <c r="AL11" s="25">
        <v>0</v>
      </c>
      <c r="AM11" s="25">
        <v>0</v>
      </c>
      <c r="AN11" s="25">
        <v>1</v>
      </c>
      <c r="AO11" s="25">
        <v>1</v>
      </c>
      <c r="AP11" s="25">
        <v>1</v>
      </c>
      <c r="AQ11" s="25">
        <v>1</v>
      </c>
      <c r="AR11" s="25">
        <v>1</v>
      </c>
      <c r="AS11" s="25">
        <v>0</v>
      </c>
      <c r="AT11" s="25">
        <v>0</v>
      </c>
      <c r="AU11" s="25">
        <v>0</v>
      </c>
      <c r="AV11" s="25">
        <v>1</v>
      </c>
      <c r="AW11" s="25">
        <v>0</v>
      </c>
      <c r="AX11" s="25">
        <v>0</v>
      </c>
      <c r="AY11" s="25">
        <v>1</v>
      </c>
      <c r="AZ11" s="25">
        <v>1</v>
      </c>
      <c r="BA11" s="25">
        <v>1</v>
      </c>
      <c r="BB11" s="25">
        <v>1</v>
      </c>
      <c r="BC11" s="25">
        <v>1</v>
      </c>
      <c r="BD11" s="25">
        <v>0</v>
      </c>
      <c r="BE11" s="25">
        <v>1</v>
      </c>
      <c r="BF11" s="25">
        <v>1</v>
      </c>
      <c r="BG11" s="25">
        <v>1</v>
      </c>
      <c r="BH11" s="25">
        <v>0</v>
      </c>
      <c r="BI11" s="25">
        <v>1</v>
      </c>
      <c r="BJ11" s="25">
        <v>1</v>
      </c>
      <c r="BK11" s="25">
        <v>0</v>
      </c>
      <c r="BL11" s="25">
        <v>0</v>
      </c>
      <c r="BM11" s="25">
        <v>1</v>
      </c>
      <c r="BN11" s="25">
        <v>0</v>
      </c>
      <c r="BO11" s="25">
        <v>1</v>
      </c>
      <c r="BP11" s="25">
        <v>0</v>
      </c>
      <c r="BQ11" s="25">
        <v>1</v>
      </c>
      <c r="BR11" s="25">
        <v>1</v>
      </c>
      <c r="BS11" s="25">
        <v>0</v>
      </c>
      <c r="BT11" s="25">
        <v>0</v>
      </c>
      <c r="BU11" s="25">
        <v>0</v>
      </c>
      <c r="BV11" s="25">
        <v>1</v>
      </c>
      <c r="BW11" s="25">
        <v>0</v>
      </c>
      <c r="BX11" s="25">
        <v>1</v>
      </c>
      <c r="BY11" s="25">
        <v>0</v>
      </c>
      <c r="BZ11" s="25">
        <v>1</v>
      </c>
      <c r="CA11" s="25">
        <v>0</v>
      </c>
      <c r="CB11" s="25">
        <v>0</v>
      </c>
      <c r="CC11" s="25">
        <v>1</v>
      </c>
      <c r="CD11" s="25">
        <v>1</v>
      </c>
      <c r="CE11" s="25">
        <v>1</v>
      </c>
      <c r="CF11" s="25">
        <v>1</v>
      </c>
      <c r="CG11" s="25">
        <v>1</v>
      </c>
      <c r="CH11" s="25">
        <v>1</v>
      </c>
      <c r="CI11" s="25">
        <v>0</v>
      </c>
      <c r="CJ11" s="25">
        <v>0</v>
      </c>
      <c r="CK11" s="25">
        <v>1</v>
      </c>
      <c r="CL11" s="25">
        <v>1</v>
      </c>
      <c r="CM11" s="25">
        <v>1</v>
      </c>
      <c r="CN11" s="25">
        <v>1</v>
      </c>
      <c r="CO11" s="25">
        <v>1</v>
      </c>
      <c r="CP11" s="25">
        <v>1</v>
      </c>
      <c r="CQ11" s="25">
        <v>0</v>
      </c>
      <c r="CR11" s="25">
        <v>1</v>
      </c>
      <c r="CS11" s="25">
        <v>1</v>
      </c>
      <c r="CT11" s="25">
        <v>0</v>
      </c>
      <c r="CU11" s="25">
        <v>1</v>
      </c>
      <c r="CV11" s="25">
        <v>1</v>
      </c>
      <c r="CW11" s="25">
        <v>1</v>
      </c>
      <c r="CX11" s="25">
        <v>0</v>
      </c>
      <c r="CY11" s="25">
        <v>0</v>
      </c>
      <c r="CZ11" s="25">
        <v>0</v>
      </c>
      <c r="DA11" s="25">
        <v>0</v>
      </c>
      <c r="DB11" s="24">
        <v>0</v>
      </c>
    </row>
    <row r="12" spans="2:106" x14ac:dyDescent="0.35">
      <c r="F12" s="27">
        <v>7</v>
      </c>
      <c r="G12" s="26">
        <v>0</v>
      </c>
      <c r="H12" s="25">
        <v>0</v>
      </c>
      <c r="I12" s="25">
        <v>1</v>
      </c>
      <c r="J12" s="25">
        <v>1</v>
      </c>
      <c r="K12" s="25">
        <v>1</v>
      </c>
      <c r="L12" s="25">
        <v>0</v>
      </c>
      <c r="M12" s="25">
        <v>1</v>
      </c>
      <c r="N12" s="25">
        <v>0</v>
      </c>
      <c r="O12" s="25">
        <v>0</v>
      </c>
      <c r="P12" s="25">
        <v>0</v>
      </c>
      <c r="Q12" s="25">
        <v>1</v>
      </c>
      <c r="R12" s="25">
        <v>0</v>
      </c>
      <c r="S12" s="25">
        <v>0</v>
      </c>
      <c r="T12" s="25">
        <v>1</v>
      </c>
      <c r="U12" s="25">
        <v>0</v>
      </c>
      <c r="V12" s="25">
        <v>1</v>
      </c>
      <c r="W12" s="25">
        <v>0</v>
      </c>
      <c r="X12" s="25">
        <v>1</v>
      </c>
      <c r="Y12" s="25">
        <v>0</v>
      </c>
      <c r="Z12" s="25">
        <v>0</v>
      </c>
      <c r="AA12" s="25">
        <v>1</v>
      </c>
      <c r="AB12" s="25">
        <v>1</v>
      </c>
      <c r="AC12" s="25">
        <v>1</v>
      </c>
      <c r="AD12" s="25">
        <v>1</v>
      </c>
      <c r="AE12" s="25">
        <v>1</v>
      </c>
      <c r="AF12" s="25">
        <v>1</v>
      </c>
      <c r="AG12" s="25">
        <v>0</v>
      </c>
      <c r="AH12" s="25">
        <v>1</v>
      </c>
      <c r="AI12" s="25">
        <v>1</v>
      </c>
      <c r="AJ12" s="25">
        <v>1</v>
      </c>
      <c r="AK12" s="25">
        <v>1</v>
      </c>
      <c r="AL12" s="25">
        <v>0</v>
      </c>
      <c r="AM12" s="25">
        <v>1</v>
      </c>
      <c r="AN12" s="25">
        <v>0</v>
      </c>
      <c r="AO12" s="25">
        <v>1</v>
      </c>
      <c r="AP12" s="25">
        <v>1</v>
      </c>
      <c r="AQ12" s="25">
        <v>1</v>
      </c>
      <c r="AR12" s="25">
        <v>0</v>
      </c>
      <c r="AS12" s="25">
        <v>0</v>
      </c>
      <c r="AT12" s="25">
        <v>1</v>
      </c>
      <c r="AU12" s="25">
        <v>1</v>
      </c>
      <c r="AV12" s="25">
        <v>1</v>
      </c>
      <c r="AW12" s="25">
        <v>1</v>
      </c>
      <c r="AX12" s="25">
        <v>1</v>
      </c>
      <c r="AY12" s="25">
        <v>1</v>
      </c>
      <c r="AZ12" s="25">
        <v>1</v>
      </c>
      <c r="BA12" s="25">
        <v>1</v>
      </c>
      <c r="BB12" s="25">
        <v>1</v>
      </c>
      <c r="BC12" s="25">
        <v>1</v>
      </c>
      <c r="BD12" s="25">
        <v>0</v>
      </c>
      <c r="BE12" s="25">
        <v>1</v>
      </c>
      <c r="BF12" s="25">
        <v>1</v>
      </c>
      <c r="BG12" s="25">
        <v>0</v>
      </c>
      <c r="BH12" s="25">
        <v>0</v>
      </c>
      <c r="BI12" s="25">
        <v>0</v>
      </c>
      <c r="BJ12" s="25">
        <v>1</v>
      </c>
      <c r="BK12" s="25">
        <v>0</v>
      </c>
      <c r="BL12" s="25">
        <v>1</v>
      </c>
      <c r="BM12" s="25">
        <v>1</v>
      </c>
      <c r="BN12" s="25">
        <v>1</v>
      </c>
      <c r="BO12" s="25">
        <v>1</v>
      </c>
      <c r="BP12" s="25">
        <v>1</v>
      </c>
      <c r="BQ12" s="25">
        <v>1</v>
      </c>
      <c r="BR12" s="25">
        <v>1</v>
      </c>
      <c r="BS12" s="25">
        <v>0</v>
      </c>
      <c r="BT12" s="25">
        <v>1</v>
      </c>
      <c r="BU12" s="25">
        <v>0</v>
      </c>
      <c r="BV12" s="25">
        <v>0</v>
      </c>
      <c r="BW12" s="25">
        <v>1</v>
      </c>
      <c r="BX12" s="25">
        <v>1</v>
      </c>
      <c r="BY12" s="25">
        <v>0</v>
      </c>
      <c r="BZ12" s="25">
        <v>1</v>
      </c>
      <c r="CA12" s="25">
        <v>1</v>
      </c>
      <c r="CB12" s="25">
        <v>0</v>
      </c>
      <c r="CC12" s="25">
        <v>1</v>
      </c>
      <c r="CD12" s="25">
        <v>1</v>
      </c>
      <c r="CE12" s="25">
        <v>1</v>
      </c>
      <c r="CF12" s="25">
        <v>1</v>
      </c>
      <c r="CG12" s="25">
        <v>1</v>
      </c>
      <c r="CH12" s="25">
        <v>0</v>
      </c>
      <c r="CI12" s="25">
        <v>1</v>
      </c>
      <c r="CJ12" s="25">
        <v>0</v>
      </c>
      <c r="CK12" s="25">
        <v>0</v>
      </c>
      <c r="CL12" s="25">
        <v>0</v>
      </c>
      <c r="CM12" s="25">
        <v>0</v>
      </c>
      <c r="CN12" s="25">
        <v>1</v>
      </c>
      <c r="CO12" s="25">
        <v>1</v>
      </c>
      <c r="CP12" s="25">
        <v>1</v>
      </c>
      <c r="CQ12" s="25">
        <v>0</v>
      </c>
      <c r="CR12" s="25">
        <v>0</v>
      </c>
      <c r="CS12" s="25">
        <v>0</v>
      </c>
      <c r="CT12" s="25">
        <v>1</v>
      </c>
      <c r="CU12" s="25">
        <v>1</v>
      </c>
      <c r="CV12" s="25">
        <v>0</v>
      </c>
      <c r="CW12" s="25">
        <v>1</v>
      </c>
      <c r="CX12" s="25">
        <v>0</v>
      </c>
      <c r="CY12" s="25">
        <v>0</v>
      </c>
      <c r="CZ12" s="25">
        <v>1</v>
      </c>
      <c r="DA12" s="25">
        <v>1</v>
      </c>
      <c r="DB12" s="24">
        <v>0</v>
      </c>
    </row>
    <row r="13" spans="2:106" x14ac:dyDescent="0.35">
      <c r="B13" s="39"/>
      <c r="C13" s="38" t="s">
        <v>38</v>
      </c>
      <c r="D13" s="37"/>
      <c r="F13" s="27">
        <v>8</v>
      </c>
      <c r="G13" s="26">
        <v>0</v>
      </c>
      <c r="H13" s="25">
        <v>1</v>
      </c>
      <c r="I13" s="25">
        <v>0</v>
      </c>
      <c r="J13" s="25">
        <v>1</v>
      </c>
      <c r="K13" s="25">
        <v>1</v>
      </c>
      <c r="L13" s="25">
        <v>0</v>
      </c>
      <c r="M13" s="25">
        <v>1</v>
      </c>
      <c r="N13" s="25">
        <v>0</v>
      </c>
      <c r="O13" s="25">
        <v>0</v>
      </c>
      <c r="P13" s="25">
        <v>0</v>
      </c>
      <c r="Q13" s="25">
        <v>0</v>
      </c>
      <c r="R13" s="25">
        <v>1</v>
      </c>
      <c r="S13" s="25">
        <v>1</v>
      </c>
      <c r="T13" s="25">
        <v>0</v>
      </c>
      <c r="U13" s="25">
        <v>1</v>
      </c>
      <c r="V13" s="25">
        <v>0</v>
      </c>
      <c r="W13" s="25">
        <v>1</v>
      </c>
      <c r="X13" s="25">
        <v>1</v>
      </c>
      <c r="Y13" s="25">
        <v>1</v>
      </c>
      <c r="Z13" s="25">
        <v>1</v>
      </c>
      <c r="AA13" s="25">
        <v>0</v>
      </c>
      <c r="AB13" s="25">
        <v>0</v>
      </c>
      <c r="AC13" s="25">
        <v>1</v>
      </c>
      <c r="AD13" s="25">
        <v>0</v>
      </c>
      <c r="AE13" s="25">
        <v>0</v>
      </c>
      <c r="AF13" s="25">
        <v>1</v>
      </c>
      <c r="AG13" s="25">
        <v>0</v>
      </c>
      <c r="AH13" s="25">
        <v>1</v>
      </c>
      <c r="AI13" s="25">
        <v>0</v>
      </c>
      <c r="AJ13" s="25">
        <v>0</v>
      </c>
      <c r="AK13" s="25">
        <v>0</v>
      </c>
      <c r="AL13" s="25">
        <v>1</v>
      </c>
      <c r="AM13" s="25">
        <v>1</v>
      </c>
      <c r="AN13" s="25">
        <v>0</v>
      </c>
      <c r="AO13" s="25">
        <v>1</v>
      </c>
      <c r="AP13" s="25">
        <v>0</v>
      </c>
      <c r="AQ13" s="25">
        <v>1</v>
      </c>
      <c r="AR13" s="25">
        <v>0</v>
      </c>
      <c r="AS13" s="25">
        <v>1</v>
      </c>
      <c r="AT13" s="25">
        <v>0</v>
      </c>
      <c r="AU13" s="25">
        <v>1</v>
      </c>
      <c r="AV13" s="25">
        <v>1</v>
      </c>
      <c r="AW13" s="25">
        <v>1</v>
      </c>
      <c r="AX13" s="25">
        <v>1</v>
      </c>
      <c r="AY13" s="25">
        <v>1</v>
      </c>
      <c r="AZ13" s="25">
        <v>1</v>
      </c>
      <c r="BA13" s="25">
        <v>0</v>
      </c>
      <c r="BB13" s="25">
        <v>1</v>
      </c>
      <c r="BC13" s="25">
        <v>1</v>
      </c>
      <c r="BD13" s="25">
        <v>0</v>
      </c>
      <c r="BE13" s="25">
        <v>1</v>
      </c>
      <c r="BF13" s="25">
        <v>1</v>
      </c>
      <c r="BG13" s="25">
        <v>1</v>
      </c>
      <c r="BH13" s="25">
        <v>1</v>
      </c>
      <c r="BI13" s="25">
        <v>1</v>
      </c>
      <c r="BJ13" s="25">
        <v>1</v>
      </c>
      <c r="BK13" s="25">
        <v>0</v>
      </c>
      <c r="BL13" s="25">
        <v>0</v>
      </c>
      <c r="BM13" s="25">
        <v>0</v>
      </c>
      <c r="BN13" s="25">
        <v>1</v>
      </c>
      <c r="BO13" s="25">
        <v>1</v>
      </c>
      <c r="BP13" s="25">
        <v>0</v>
      </c>
      <c r="BQ13" s="25">
        <v>0</v>
      </c>
      <c r="BR13" s="25">
        <v>1</v>
      </c>
      <c r="BS13" s="25">
        <v>0</v>
      </c>
      <c r="BT13" s="25">
        <v>1</v>
      </c>
      <c r="BU13" s="25">
        <v>1</v>
      </c>
      <c r="BV13" s="25">
        <v>0</v>
      </c>
      <c r="BW13" s="25">
        <v>1</v>
      </c>
      <c r="BX13" s="25">
        <v>1</v>
      </c>
      <c r="BY13" s="25">
        <v>1</v>
      </c>
      <c r="BZ13" s="25">
        <v>1</v>
      </c>
      <c r="CA13" s="25">
        <v>0</v>
      </c>
      <c r="CB13" s="25">
        <v>1</v>
      </c>
      <c r="CC13" s="25">
        <v>1</v>
      </c>
      <c r="CD13" s="25">
        <v>0</v>
      </c>
      <c r="CE13" s="25">
        <v>1</v>
      </c>
      <c r="CF13" s="25">
        <v>1</v>
      </c>
      <c r="CG13" s="25">
        <v>0</v>
      </c>
      <c r="CH13" s="25">
        <v>1</v>
      </c>
      <c r="CI13" s="25">
        <v>0</v>
      </c>
      <c r="CJ13" s="25">
        <v>1</v>
      </c>
      <c r="CK13" s="25">
        <v>0</v>
      </c>
      <c r="CL13" s="25">
        <v>0</v>
      </c>
      <c r="CM13" s="25">
        <v>0</v>
      </c>
      <c r="CN13" s="25">
        <v>0</v>
      </c>
      <c r="CO13" s="25">
        <v>1</v>
      </c>
      <c r="CP13" s="25">
        <v>1</v>
      </c>
      <c r="CQ13" s="25">
        <v>1</v>
      </c>
      <c r="CR13" s="25">
        <v>1</v>
      </c>
      <c r="CS13" s="25">
        <v>0</v>
      </c>
      <c r="CT13" s="25">
        <v>0</v>
      </c>
      <c r="CU13" s="25">
        <v>1</v>
      </c>
      <c r="CV13" s="25">
        <v>1</v>
      </c>
      <c r="CW13" s="25">
        <v>0</v>
      </c>
      <c r="CX13" s="25">
        <v>1</v>
      </c>
      <c r="CY13" s="25">
        <v>1</v>
      </c>
      <c r="CZ13" s="25">
        <v>1</v>
      </c>
      <c r="DA13" s="25">
        <v>0</v>
      </c>
      <c r="DB13" s="24">
        <v>0</v>
      </c>
    </row>
    <row r="14" spans="2:106" x14ac:dyDescent="0.35">
      <c r="B14" s="32"/>
      <c r="C14" s="36" t="s">
        <v>37</v>
      </c>
      <c r="D14" s="35">
        <f>AVERAGE(G4:DB4)</f>
        <v>0.60575000000000012</v>
      </c>
      <c r="F14" s="27">
        <v>9</v>
      </c>
      <c r="G14" s="26">
        <v>0</v>
      </c>
      <c r="H14" s="25">
        <v>0</v>
      </c>
      <c r="I14" s="25">
        <v>1</v>
      </c>
      <c r="J14" s="25">
        <v>0</v>
      </c>
      <c r="K14" s="25">
        <v>0</v>
      </c>
      <c r="L14" s="25">
        <v>0</v>
      </c>
      <c r="M14" s="25">
        <v>1</v>
      </c>
      <c r="N14" s="25">
        <v>0</v>
      </c>
      <c r="O14" s="25">
        <v>0</v>
      </c>
      <c r="P14" s="25">
        <v>1</v>
      </c>
      <c r="Q14" s="25">
        <v>0</v>
      </c>
      <c r="R14" s="25">
        <v>0</v>
      </c>
      <c r="S14" s="25">
        <v>1</v>
      </c>
      <c r="T14" s="25">
        <v>1</v>
      </c>
      <c r="U14" s="25">
        <v>0</v>
      </c>
      <c r="V14" s="25">
        <v>1</v>
      </c>
      <c r="W14" s="25">
        <v>1</v>
      </c>
      <c r="X14" s="25">
        <v>1</v>
      </c>
      <c r="Y14" s="25">
        <v>1</v>
      </c>
      <c r="Z14" s="25">
        <v>1</v>
      </c>
      <c r="AA14" s="25">
        <v>0</v>
      </c>
      <c r="AB14" s="25">
        <v>1</v>
      </c>
      <c r="AC14" s="25">
        <v>0</v>
      </c>
      <c r="AD14" s="25">
        <v>0</v>
      </c>
      <c r="AE14" s="25">
        <v>0</v>
      </c>
      <c r="AF14" s="25">
        <v>0</v>
      </c>
      <c r="AG14" s="25">
        <v>1</v>
      </c>
      <c r="AH14" s="25">
        <v>0</v>
      </c>
      <c r="AI14" s="25">
        <v>1</v>
      </c>
      <c r="AJ14" s="25">
        <v>1</v>
      </c>
      <c r="AK14" s="25">
        <v>1</v>
      </c>
      <c r="AL14" s="25">
        <v>0</v>
      </c>
      <c r="AM14" s="25">
        <v>0</v>
      </c>
      <c r="AN14" s="25">
        <v>1</v>
      </c>
      <c r="AO14" s="25">
        <v>1</v>
      </c>
      <c r="AP14" s="25">
        <v>0</v>
      </c>
      <c r="AQ14" s="25">
        <v>0</v>
      </c>
      <c r="AR14" s="25">
        <v>1</v>
      </c>
      <c r="AS14" s="25">
        <v>1</v>
      </c>
      <c r="AT14" s="25">
        <v>0</v>
      </c>
      <c r="AU14" s="25">
        <v>1</v>
      </c>
      <c r="AV14" s="25">
        <v>1</v>
      </c>
      <c r="AW14" s="25">
        <v>1</v>
      </c>
      <c r="AX14" s="25">
        <v>1</v>
      </c>
      <c r="AY14" s="25">
        <v>0</v>
      </c>
      <c r="AZ14" s="25">
        <v>1</v>
      </c>
      <c r="BA14" s="25">
        <v>0</v>
      </c>
      <c r="BB14" s="25">
        <v>1</v>
      </c>
      <c r="BC14" s="25">
        <v>1</v>
      </c>
      <c r="BD14" s="25">
        <v>1</v>
      </c>
      <c r="BE14" s="25">
        <v>0</v>
      </c>
      <c r="BF14" s="25">
        <v>0</v>
      </c>
      <c r="BG14" s="25">
        <v>0</v>
      </c>
      <c r="BH14" s="25">
        <v>1</v>
      </c>
      <c r="BI14" s="25">
        <v>0</v>
      </c>
      <c r="BJ14" s="25">
        <v>1</v>
      </c>
      <c r="BK14" s="25">
        <v>1</v>
      </c>
      <c r="BL14" s="25">
        <v>0</v>
      </c>
      <c r="BM14" s="25">
        <v>1</v>
      </c>
      <c r="BN14" s="25">
        <v>0</v>
      </c>
      <c r="BO14" s="25">
        <v>1</v>
      </c>
      <c r="BP14" s="25">
        <v>0</v>
      </c>
      <c r="BQ14" s="25">
        <v>0</v>
      </c>
      <c r="BR14" s="25">
        <v>1</v>
      </c>
      <c r="BS14" s="25">
        <v>1</v>
      </c>
      <c r="BT14" s="25">
        <v>1</v>
      </c>
      <c r="BU14" s="25">
        <v>1</v>
      </c>
      <c r="BV14" s="25">
        <v>1</v>
      </c>
      <c r="BW14" s="25">
        <v>0</v>
      </c>
      <c r="BX14" s="25">
        <v>1</v>
      </c>
      <c r="BY14" s="25">
        <v>1</v>
      </c>
      <c r="BZ14" s="25">
        <v>1</v>
      </c>
      <c r="CA14" s="25">
        <v>0</v>
      </c>
      <c r="CB14" s="25">
        <v>1</v>
      </c>
      <c r="CC14" s="25">
        <v>1</v>
      </c>
      <c r="CD14" s="25">
        <v>1</v>
      </c>
      <c r="CE14" s="25">
        <v>0</v>
      </c>
      <c r="CF14" s="25">
        <v>0</v>
      </c>
      <c r="CG14" s="25">
        <v>0</v>
      </c>
      <c r="CH14" s="25">
        <v>1</v>
      </c>
      <c r="CI14" s="25">
        <v>0</v>
      </c>
      <c r="CJ14" s="25">
        <v>1</v>
      </c>
      <c r="CK14" s="25">
        <v>1</v>
      </c>
      <c r="CL14" s="25">
        <v>1</v>
      </c>
      <c r="CM14" s="25">
        <v>0</v>
      </c>
      <c r="CN14" s="25">
        <v>0</v>
      </c>
      <c r="CO14" s="25">
        <v>0</v>
      </c>
      <c r="CP14" s="25">
        <v>1</v>
      </c>
      <c r="CQ14" s="25">
        <v>1</v>
      </c>
      <c r="CR14" s="25">
        <v>0</v>
      </c>
      <c r="CS14" s="25">
        <v>1</v>
      </c>
      <c r="CT14" s="25">
        <v>0</v>
      </c>
      <c r="CU14" s="25">
        <v>1</v>
      </c>
      <c r="CV14" s="25">
        <v>1</v>
      </c>
      <c r="CW14" s="25">
        <v>1</v>
      </c>
      <c r="CX14" s="25">
        <v>1</v>
      </c>
      <c r="CY14" s="25">
        <v>1</v>
      </c>
      <c r="CZ14" s="25">
        <v>0</v>
      </c>
      <c r="DA14" s="25">
        <v>0</v>
      </c>
      <c r="DB14" s="24">
        <v>0</v>
      </c>
    </row>
    <row r="15" spans="2:106" x14ac:dyDescent="0.35">
      <c r="B15" s="32"/>
      <c r="C15" s="36" t="s">
        <v>36</v>
      </c>
      <c r="D15" s="35">
        <f>MIN(G4:DB4)</f>
        <v>0.4</v>
      </c>
      <c r="F15" s="27">
        <v>10</v>
      </c>
      <c r="G15" s="26">
        <v>1</v>
      </c>
      <c r="H15" s="25">
        <v>1</v>
      </c>
      <c r="I15" s="25">
        <v>1</v>
      </c>
      <c r="J15" s="25">
        <v>0</v>
      </c>
      <c r="K15" s="25">
        <v>0</v>
      </c>
      <c r="L15" s="25">
        <v>1</v>
      </c>
      <c r="M15" s="25">
        <v>1</v>
      </c>
      <c r="N15" s="25">
        <v>1</v>
      </c>
      <c r="O15" s="25">
        <v>1</v>
      </c>
      <c r="P15" s="25">
        <v>0</v>
      </c>
      <c r="Q15" s="25">
        <v>1</v>
      </c>
      <c r="R15" s="25">
        <v>1</v>
      </c>
      <c r="S15" s="25">
        <v>0</v>
      </c>
      <c r="T15" s="25">
        <v>0</v>
      </c>
      <c r="U15" s="25">
        <v>1</v>
      </c>
      <c r="V15" s="25">
        <v>1</v>
      </c>
      <c r="W15" s="25">
        <v>1</v>
      </c>
      <c r="X15" s="25">
        <v>1</v>
      </c>
      <c r="Y15" s="25">
        <v>1</v>
      </c>
      <c r="Z15" s="25">
        <v>1</v>
      </c>
      <c r="AA15" s="25">
        <v>1</v>
      </c>
      <c r="AB15" s="25">
        <v>1</v>
      </c>
      <c r="AC15" s="25">
        <v>1</v>
      </c>
      <c r="AD15" s="25">
        <v>1</v>
      </c>
      <c r="AE15" s="25">
        <v>1</v>
      </c>
      <c r="AF15" s="25">
        <v>1</v>
      </c>
      <c r="AG15" s="25">
        <v>1</v>
      </c>
      <c r="AH15" s="25">
        <v>0</v>
      </c>
      <c r="AI15" s="25">
        <v>1</v>
      </c>
      <c r="AJ15" s="25">
        <v>0</v>
      </c>
      <c r="AK15" s="25">
        <v>1</v>
      </c>
      <c r="AL15" s="25">
        <v>0</v>
      </c>
      <c r="AM15" s="25">
        <v>1</v>
      </c>
      <c r="AN15" s="25">
        <v>1</v>
      </c>
      <c r="AO15" s="25">
        <v>1</v>
      </c>
      <c r="AP15" s="25">
        <v>1</v>
      </c>
      <c r="AQ15" s="25">
        <v>1</v>
      </c>
      <c r="AR15" s="25">
        <v>1</v>
      </c>
      <c r="AS15" s="25">
        <v>1</v>
      </c>
      <c r="AT15" s="25">
        <v>0</v>
      </c>
      <c r="AU15" s="25">
        <v>1</v>
      </c>
      <c r="AV15" s="25">
        <v>0</v>
      </c>
      <c r="AW15" s="25">
        <v>0</v>
      </c>
      <c r="AX15" s="25">
        <v>0</v>
      </c>
      <c r="AY15" s="25">
        <v>1</v>
      </c>
      <c r="AZ15" s="25">
        <v>0</v>
      </c>
      <c r="BA15" s="25">
        <v>1</v>
      </c>
      <c r="BB15" s="25">
        <v>0</v>
      </c>
      <c r="BC15" s="25">
        <v>1</v>
      </c>
      <c r="BD15" s="25">
        <v>1</v>
      </c>
      <c r="BE15" s="25">
        <v>1</v>
      </c>
      <c r="BF15" s="25">
        <v>1</v>
      </c>
      <c r="BG15" s="25">
        <v>1</v>
      </c>
      <c r="BH15" s="25">
        <v>0</v>
      </c>
      <c r="BI15" s="25">
        <v>1</v>
      </c>
      <c r="BJ15" s="25">
        <v>1</v>
      </c>
      <c r="BK15" s="25">
        <v>1</v>
      </c>
      <c r="BL15" s="25">
        <v>1</v>
      </c>
      <c r="BM15" s="25">
        <v>1</v>
      </c>
      <c r="BN15" s="25">
        <v>0</v>
      </c>
      <c r="BO15" s="25">
        <v>1</v>
      </c>
      <c r="BP15" s="25">
        <v>0</v>
      </c>
      <c r="BQ15" s="25">
        <v>0</v>
      </c>
      <c r="BR15" s="25">
        <v>0</v>
      </c>
      <c r="BS15" s="25">
        <v>1</v>
      </c>
      <c r="BT15" s="25">
        <v>0</v>
      </c>
      <c r="BU15" s="25">
        <v>1</v>
      </c>
      <c r="BV15" s="25">
        <v>1</v>
      </c>
      <c r="BW15" s="25">
        <v>1</v>
      </c>
      <c r="BX15" s="25">
        <v>1</v>
      </c>
      <c r="BY15" s="25">
        <v>0</v>
      </c>
      <c r="BZ15" s="25">
        <v>1</v>
      </c>
      <c r="CA15" s="25">
        <v>1</v>
      </c>
      <c r="CB15" s="25">
        <v>0</v>
      </c>
      <c r="CC15" s="25">
        <v>1</v>
      </c>
      <c r="CD15" s="25">
        <v>0</v>
      </c>
      <c r="CE15" s="25">
        <v>0</v>
      </c>
      <c r="CF15" s="25">
        <v>1</v>
      </c>
      <c r="CG15" s="25">
        <v>0</v>
      </c>
      <c r="CH15" s="25">
        <v>1</v>
      </c>
      <c r="CI15" s="25">
        <v>0</v>
      </c>
      <c r="CJ15" s="25">
        <v>0</v>
      </c>
      <c r="CK15" s="25">
        <v>1</v>
      </c>
      <c r="CL15" s="25">
        <v>1</v>
      </c>
      <c r="CM15" s="25">
        <v>1</v>
      </c>
      <c r="CN15" s="25">
        <v>1</v>
      </c>
      <c r="CO15" s="25">
        <v>1</v>
      </c>
      <c r="CP15" s="25">
        <v>1</v>
      </c>
      <c r="CQ15" s="25">
        <v>1</v>
      </c>
      <c r="CR15" s="25">
        <v>1</v>
      </c>
      <c r="CS15" s="25">
        <v>1</v>
      </c>
      <c r="CT15" s="25">
        <v>1</v>
      </c>
      <c r="CU15" s="25">
        <v>1</v>
      </c>
      <c r="CV15" s="25">
        <v>1</v>
      </c>
      <c r="CW15" s="25">
        <v>1</v>
      </c>
      <c r="CX15" s="25">
        <v>0</v>
      </c>
      <c r="CY15" s="25">
        <v>1</v>
      </c>
      <c r="CZ15" s="25">
        <v>1</v>
      </c>
      <c r="DA15" s="25">
        <v>0</v>
      </c>
      <c r="DB15" s="24">
        <v>0</v>
      </c>
    </row>
    <row r="16" spans="2:106" x14ac:dyDescent="0.35">
      <c r="B16" s="32"/>
      <c r="C16" s="36" t="s">
        <v>35</v>
      </c>
      <c r="D16" s="35">
        <f>MAX(G4:DB4)</f>
        <v>0.75</v>
      </c>
      <c r="F16" s="27">
        <v>11</v>
      </c>
      <c r="G16" s="26">
        <v>1</v>
      </c>
      <c r="H16" s="25">
        <v>1</v>
      </c>
      <c r="I16" s="25">
        <v>0</v>
      </c>
      <c r="J16" s="25">
        <v>0</v>
      </c>
      <c r="K16" s="25">
        <v>1</v>
      </c>
      <c r="L16" s="25">
        <v>0</v>
      </c>
      <c r="M16" s="25">
        <v>0</v>
      </c>
      <c r="N16" s="25">
        <v>0</v>
      </c>
      <c r="O16" s="25">
        <v>0</v>
      </c>
      <c r="P16" s="25">
        <v>0</v>
      </c>
      <c r="Q16" s="25">
        <v>0</v>
      </c>
      <c r="R16" s="25">
        <v>1</v>
      </c>
      <c r="S16" s="25">
        <v>0</v>
      </c>
      <c r="T16" s="25">
        <v>0</v>
      </c>
      <c r="U16" s="25">
        <v>0</v>
      </c>
      <c r="V16" s="25">
        <v>0</v>
      </c>
      <c r="W16" s="25">
        <v>1</v>
      </c>
      <c r="X16" s="25">
        <v>1</v>
      </c>
      <c r="Y16" s="25">
        <v>1</v>
      </c>
      <c r="Z16" s="25">
        <v>1</v>
      </c>
      <c r="AA16" s="25">
        <v>0</v>
      </c>
      <c r="AB16" s="25">
        <v>0</v>
      </c>
      <c r="AC16" s="25">
        <v>1</v>
      </c>
      <c r="AD16" s="25">
        <v>1</v>
      </c>
      <c r="AE16" s="25">
        <v>1</v>
      </c>
      <c r="AF16" s="25">
        <v>1</v>
      </c>
      <c r="AG16" s="25">
        <v>1</v>
      </c>
      <c r="AH16" s="25">
        <v>0</v>
      </c>
      <c r="AI16" s="25">
        <v>0</v>
      </c>
      <c r="AJ16" s="25">
        <v>1</v>
      </c>
      <c r="AK16" s="25">
        <v>1</v>
      </c>
      <c r="AL16" s="25">
        <v>0</v>
      </c>
      <c r="AM16" s="25">
        <v>1</v>
      </c>
      <c r="AN16" s="25">
        <v>0</v>
      </c>
      <c r="AO16" s="25">
        <v>1</v>
      </c>
      <c r="AP16" s="25">
        <v>1</v>
      </c>
      <c r="AQ16" s="25">
        <v>0</v>
      </c>
      <c r="AR16" s="25">
        <v>1</v>
      </c>
      <c r="AS16" s="25">
        <v>0</v>
      </c>
      <c r="AT16" s="25">
        <v>1</v>
      </c>
      <c r="AU16" s="25">
        <v>1</v>
      </c>
      <c r="AV16" s="25">
        <v>1</v>
      </c>
      <c r="AW16" s="25">
        <v>1</v>
      </c>
      <c r="AX16" s="25">
        <v>1</v>
      </c>
      <c r="AY16" s="25">
        <v>1</v>
      </c>
      <c r="AZ16" s="25">
        <v>1</v>
      </c>
      <c r="BA16" s="25">
        <v>0</v>
      </c>
      <c r="BB16" s="25">
        <v>0</v>
      </c>
      <c r="BC16" s="25">
        <v>0</v>
      </c>
      <c r="BD16" s="25">
        <v>1</v>
      </c>
      <c r="BE16" s="25">
        <v>1</v>
      </c>
      <c r="BF16" s="25">
        <v>0</v>
      </c>
      <c r="BG16" s="25">
        <v>1</v>
      </c>
      <c r="BH16" s="25">
        <v>1</v>
      </c>
      <c r="BI16" s="25">
        <v>1</v>
      </c>
      <c r="BJ16" s="25">
        <v>0</v>
      </c>
      <c r="BK16" s="25">
        <v>1</v>
      </c>
      <c r="BL16" s="25">
        <v>0</v>
      </c>
      <c r="BM16" s="25">
        <v>0</v>
      </c>
      <c r="BN16" s="25">
        <v>0</v>
      </c>
      <c r="BO16" s="25">
        <v>0</v>
      </c>
      <c r="BP16" s="25">
        <v>0</v>
      </c>
      <c r="BQ16" s="25">
        <v>0</v>
      </c>
      <c r="BR16" s="25">
        <v>1</v>
      </c>
      <c r="BS16" s="25">
        <v>1</v>
      </c>
      <c r="BT16" s="25">
        <v>1</v>
      </c>
      <c r="BU16" s="25">
        <v>1</v>
      </c>
      <c r="BV16" s="25">
        <v>0</v>
      </c>
      <c r="BW16" s="25">
        <v>1</v>
      </c>
      <c r="BX16" s="25">
        <v>1</v>
      </c>
      <c r="BY16" s="25">
        <v>0</v>
      </c>
      <c r="BZ16" s="25">
        <v>1</v>
      </c>
      <c r="CA16" s="25">
        <v>0</v>
      </c>
      <c r="CB16" s="25">
        <v>1</v>
      </c>
      <c r="CC16" s="25">
        <v>0</v>
      </c>
      <c r="CD16" s="25">
        <v>0</v>
      </c>
      <c r="CE16" s="25">
        <v>0</v>
      </c>
      <c r="CF16" s="25">
        <v>0</v>
      </c>
      <c r="CG16" s="25">
        <v>1</v>
      </c>
      <c r="CH16" s="25">
        <v>1</v>
      </c>
      <c r="CI16" s="25">
        <v>1</v>
      </c>
      <c r="CJ16" s="25">
        <v>1</v>
      </c>
      <c r="CK16" s="25">
        <v>1</v>
      </c>
      <c r="CL16" s="25">
        <v>0</v>
      </c>
      <c r="CM16" s="25">
        <v>0</v>
      </c>
      <c r="CN16" s="25">
        <v>1</v>
      </c>
      <c r="CO16" s="25">
        <v>1</v>
      </c>
      <c r="CP16" s="25">
        <v>0</v>
      </c>
      <c r="CQ16" s="25">
        <v>1</v>
      </c>
      <c r="CR16" s="25">
        <v>0</v>
      </c>
      <c r="CS16" s="25">
        <v>1</v>
      </c>
      <c r="CT16" s="25">
        <v>1</v>
      </c>
      <c r="CU16" s="25">
        <v>1</v>
      </c>
      <c r="CV16" s="25">
        <v>1</v>
      </c>
      <c r="CW16" s="25">
        <v>0</v>
      </c>
      <c r="CX16" s="25">
        <v>0</v>
      </c>
      <c r="CY16" s="25">
        <v>1</v>
      </c>
      <c r="CZ16" s="25">
        <v>1</v>
      </c>
      <c r="DA16" s="25">
        <v>1</v>
      </c>
      <c r="DB16" s="24">
        <v>1</v>
      </c>
    </row>
    <row r="17" spans="2:106" x14ac:dyDescent="0.35">
      <c r="B17" s="32"/>
      <c r="C17" s="36" t="s">
        <v>34</v>
      </c>
      <c r="D17" s="35">
        <f>_xlfn.STDEV.S(G4:DB4)</f>
        <v>7.5449411106803949E-2</v>
      </c>
      <c r="F17" s="27">
        <v>12</v>
      </c>
      <c r="G17" s="26">
        <v>1</v>
      </c>
      <c r="H17" s="25">
        <v>0</v>
      </c>
      <c r="I17" s="25">
        <v>0</v>
      </c>
      <c r="J17" s="25">
        <v>1</v>
      </c>
      <c r="K17" s="25">
        <v>1</v>
      </c>
      <c r="L17" s="25">
        <v>1</v>
      </c>
      <c r="M17" s="25">
        <v>0</v>
      </c>
      <c r="N17" s="25">
        <v>0</v>
      </c>
      <c r="O17" s="25">
        <v>0</v>
      </c>
      <c r="P17" s="25">
        <v>1</v>
      </c>
      <c r="Q17" s="25">
        <v>1</v>
      </c>
      <c r="R17" s="25">
        <v>1</v>
      </c>
      <c r="S17" s="25">
        <v>0</v>
      </c>
      <c r="T17" s="25">
        <v>0</v>
      </c>
      <c r="U17" s="25">
        <v>1</v>
      </c>
      <c r="V17" s="25">
        <v>1</v>
      </c>
      <c r="W17" s="25">
        <v>1</v>
      </c>
      <c r="X17" s="25">
        <v>1</v>
      </c>
      <c r="Y17" s="25">
        <v>0</v>
      </c>
      <c r="Z17" s="25">
        <v>1</v>
      </c>
      <c r="AA17" s="25">
        <v>1</v>
      </c>
      <c r="AB17" s="25">
        <v>1</v>
      </c>
      <c r="AC17" s="25">
        <v>0</v>
      </c>
      <c r="AD17" s="25">
        <v>1</v>
      </c>
      <c r="AE17" s="25">
        <v>1</v>
      </c>
      <c r="AF17" s="25">
        <v>1</v>
      </c>
      <c r="AG17" s="25">
        <v>1</v>
      </c>
      <c r="AH17" s="25">
        <v>1</v>
      </c>
      <c r="AI17" s="25">
        <v>0</v>
      </c>
      <c r="AJ17" s="25">
        <v>1</v>
      </c>
      <c r="AK17" s="25">
        <v>0</v>
      </c>
      <c r="AL17" s="25">
        <v>1</v>
      </c>
      <c r="AM17" s="25">
        <v>1</v>
      </c>
      <c r="AN17" s="25">
        <v>1</v>
      </c>
      <c r="AO17" s="25">
        <v>0</v>
      </c>
      <c r="AP17" s="25">
        <v>0</v>
      </c>
      <c r="AQ17" s="25">
        <v>1</v>
      </c>
      <c r="AR17" s="25">
        <v>1</v>
      </c>
      <c r="AS17" s="25">
        <v>0</v>
      </c>
      <c r="AT17" s="25">
        <v>0</v>
      </c>
      <c r="AU17" s="25">
        <v>0</v>
      </c>
      <c r="AV17" s="25">
        <v>1</v>
      </c>
      <c r="AW17" s="25">
        <v>1</v>
      </c>
      <c r="AX17" s="25">
        <v>1</v>
      </c>
      <c r="AY17" s="25">
        <v>1</v>
      </c>
      <c r="AZ17" s="25">
        <v>1</v>
      </c>
      <c r="BA17" s="25">
        <v>1</v>
      </c>
      <c r="BB17" s="25">
        <v>1</v>
      </c>
      <c r="BC17" s="25">
        <v>0</v>
      </c>
      <c r="BD17" s="25">
        <v>1</v>
      </c>
      <c r="BE17" s="25">
        <v>0</v>
      </c>
      <c r="BF17" s="25">
        <v>1</v>
      </c>
      <c r="BG17" s="25">
        <v>0</v>
      </c>
      <c r="BH17" s="25">
        <v>1</v>
      </c>
      <c r="BI17" s="25">
        <v>0</v>
      </c>
      <c r="BJ17" s="25">
        <v>1</v>
      </c>
      <c r="BK17" s="25">
        <v>1</v>
      </c>
      <c r="BL17" s="25">
        <v>1</v>
      </c>
      <c r="BM17" s="25">
        <v>1</v>
      </c>
      <c r="BN17" s="25">
        <v>1</v>
      </c>
      <c r="BO17" s="25">
        <v>0</v>
      </c>
      <c r="BP17" s="25">
        <v>0</v>
      </c>
      <c r="BQ17" s="25">
        <v>1</v>
      </c>
      <c r="BR17" s="25">
        <v>1</v>
      </c>
      <c r="BS17" s="25">
        <v>1</v>
      </c>
      <c r="BT17" s="25">
        <v>1</v>
      </c>
      <c r="BU17" s="25">
        <v>1</v>
      </c>
      <c r="BV17" s="25">
        <v>1</v>
      </c>
      <c r="BW17" s="25">
        <v>0</v>
      </c>
      <c r="BX17" s="25">
        <v>1</v>
      </c>
      <c r="BY17" s="25">
        <v>0</v>
      </c>
      <c r="BZ17" s="25">
        <v>1</v>
      </c>
      <c r="CA17" s="25">
        <v>1</v>
      </c>
      <c r="CB17" s="25">
        <v>1</v>
      </c>
      <c r="CC17" s="25">
        <v>1</v>
      </c>
      <c r="CD17" s="25">
        <v>1</v>
      </c>
      <c r="CE17" s="25">
        <v>1</v>
      </c>
      <c r="CF17" s="25">
        <v>1</v>
      </c>
      <c r="CG17" s="25">
        <v>1</v>
      </c>
      <c r="CH17" s="25">
        <v>1</v>
      </c>
      <c r="CI17" s="25">
        <v>0</v>
      </c>
      <c r="CJ17" s="25">
        <v>1</v>
      </c>
      <c r="CK17" s="25">
        <v>1</v>
      </c>
      <c r="CL17" s="25">
        <v>1</v>
      </c>
      <c r="CM17" s="25">
        <v>1</v>
      </c>
      <c r="CN17" s="25">
        <v>0</v>
      </c>
      <c r="CO17" s="25">
        <v>1</v>
      </c>
      <c r="CP17" s="25">
        <v>1</v>
      </c>
      <c r="CQ17" s="25">
        <v>0</v>
      </c>
      <c r="CR17" s="25">
        <v>1</v>
      </c>
      <c r="CS17" s="25">
        <v>0</v>
      </c>
      <c r="CT17" s="25">
        <v>1</v>
      </c>
      <c r="CU17" s="25">
        <v>0</v>
      </c>
      <c r="CV17" s="25">
        <v>0</v>
      </c>
      <c r="CW17" s="25">
        <v>1</v>
      </c>
      <c r="CX17" s="25">
        <v>1</v>
      </c>
      <c r="CY17" s="25">
        <v>1</v>
      </c>
      <c r="CZ17" s="25">
        <v>1</v>
      </c>
      <c r="DA17" s="25">
        <v>1</v>
      </c>
      <c r="DB17" s="24">
        <v>0</v>
      </c>
    </row>
    <row r="18" spans="2:106" x14ac:dyDescent="0.35">
      <c r="B18" s="32"/>
      <c r="C18" s="36" t="s">
        <v>33</v>
      </c>
      <c r="D18" s="35">
        <f>_xlfn.STDEV.S(G5:DB5)</f>
        <v>7.5449411106804781E-2</v>
      </c>
      <c r="F18" s="27">
        <v>13</v>
      </c>
      <c r="G18" s="26">
        <v>0</v>
      </c>
      <c r="H18" s="25">
        <v>1</v>
      </c>
      <c r="I18" s="25">
        <v>0</v>
      </c>
      <c r="J18" s="25">
        <v>1</v>
      </c>
      <c r="K18" s="25">
        <v>0</v>
      </c>
      <c r="L18" s="25">
        <v>0</v>
      </c>
      <c r="M18" s="25">
        <v>0</v>
      </c>
      <c r="N18" s="25">
        <v>0</v>
      </c>
      <c r="O18" s="25">
        <v>0</v>
      </c>
      <c r="P18" s="25">
        <v>1</v>
      </c>
      <c r="Q18" s="25">
        <v>0</v>
      </c>
      <c r="R18" s="25">
        <v>0</v>
      </c>
      <c r="S18" s="25">
        <v>0</v>
      </c>
      <c r="T18" s="25">
        <v>0</v>
      </c>
      <c r="U18" s="25">
        <v>1</v>
      </c>
      <c r="V18" s="25">
        <v>1</v>
      </c>
      <c r="W18" s="25">
        <v>0</v>
      </c>
      <c r="X18" s="25">
        <v>1</v>
      </c>
      <c r="Y18" s="25">
        <v>0</v>
      </c>
      <c r="Z18" s="25">
        <v>0</v>
      </c>
      <c r="AA18" s="25">
        <v>1</v>
      </c>
      <c r="AB18" s="25">
        <v>1</v>
      </c>
      <c r="AC18" s="25">
        <v>0</v>
      </c>
      <c r="AD18" s="25">
        <v>0</v>
      </c>
      <c r="AE18" s="25">
        <v>0</v>
      </c>
      <c r="AF18" s="25">
        <v>1</v>
      </c>
      <c r="AG18" s="25">
        <v>1</v>
      </c>
      <c r="AH18" s="25">
        <v>1</v>
      </c>
      <c r="AI18" s="25">
        <v>1</v>
      </c>
      <c r="AJ18" s="25">
        <v>0</v>
      </c>
      <c r="AK18" s="25">
        <v>0</v>
      </c>
      <c r="AL18" s="25">
        <v>1</v>
      </c>
      <c r="AM18" s="25">
        <v>1</v>
      </c>
      <c r="AN18" s="25">
        <v>1</v>
      </c>
      <c r="AO18" s="25">
        <v>1</v>
      </c>
      <c r="AP18" s="25">
        <v>1</v>
      </c>
      <c r="AQ18" s="25">
        <v>1</v>
      </c>
      <c r="AR18" s="25">
        <v>0</v>
      </c>
      <c r="AS18" s="25">
        <v>1</v>
      </c>
      <c r="AT18" s="25">
        <v>1</v>
      </c>
      <c r="AU18" s="25">
        <v>0</v>
      </c>
      <c r="AV18" s="25">
        <v>0</v>
      </c>
      <c r="AW18" s="25">
        <v>1</v>
      </c>
      <c r="AX18" s="25">
        <v>1</v>
      </c>
      <c r="AY18" s="25">
        <v>1</v>
      </c>
      <c r="AZ18" s="25">
        <v>0</v>
      </c>
      <c r="BA18" s="25">
        <v>1</v>
      </c>
      <c r="BB18" s="25">
        <v>1</v>
      </c>
      <c r="BC18" s="25">
        <v>1</v>
      </c>
      <c r="BD18" s="25">
        <v>1</v>
      </c>
      <c r="BE18" s="25">
        <v>0</v>
      </c>
      <c r="BF18" s="25">
        <v>1</v>
      </c>
      <c r="BG18" s="25">
        <v>0</v>
      </c>
      <c r="BH18" s="25">
        <v>1</v>
      </c>
      <c r="BI18" s="25">
        <v>1</v>
      </c>
      <c r="BJ18" s="25">
        <v>0</v>
      </c>
      <c r="BK18" s="25">
        <v>1</v>
      </c>
      <c r="BL18" s="25">
        <v>1</v>
      </c>
      <c r="BM18" s="25">
        <v>0</v>
      </c>
      <c r="BN18" s="25">
        <v>1</v>
      </c>
      <c r="BO18" s="25">
        <v>1</v>
      </c>
      <c r="BP18" s="25">
        <v>1</v>
      </c>
      <c r="BQ18" s="25">
        <v>0</v>
      </c>
      <c r="BR18" s="25">
        <v>1</v>
      </c>
      <c r="BS18" s="25">
        <v>1</v>
      </c>
      <c r="BT18" s="25">
        <v>1</v>
      </c>
      <c r="BU18" s="25">
        <v>1</v>
      </c>
      <c r="BV18" s="25">
        <v>1</v>
      </c>
      <c r="BW18" s="25">
        <v>0</v>
      </c>
      <c r="BX18" s="25">
        <v>1</v>
      </c>
      <c r="BY18" s="25">
        <v>0</v>
      </c>
      <c r="BZ18" s="25">
        <v>1</v>
      </c>
      <c r="CA18" s="25">
        <v>0</v>
      </c>
      <c r="CB18" s="25">
        <v>0</v>
      </c>
      <c r="CC18" s="25">
        <v>1</v>
      </c>
      <c r="CD18" s="25">
        <v>0</v>
      </c>
      <c r="CE18" s="25">
        <v>1</v>
      </c>
      <c r="CF18" s="25">
        <v>1</v>
      </c>
      <c r="CG18" s="25">
        <v>0</v>
      </c>
      <c r="CH18" s="25">
        <v>1</v>
      </c>
      <c r="CI18" s="25">
        <v>0</v>
      </c>
      <c r="CJ18" s="25">
        <v>1</v>
      </c>
      <c r="CK18" s="25">
        <v>1</v>
      </c>
      <c r="CL18" s="25">
        <v>1</v>
      </c>
      <c r="CM18" s="25">
        <v>1</v>
      </c>
      <c r="CN18" s="25">
        <v>1</v>
      </c>
      <c r="CO18" s="25">
        <v>1</v>
      </c>
      <c r="CP18" s="25">
        <v>1</v>
      </c>
      <c r="CQ18" s="25">
        <v>1</v>
      </c>
      <c r="CR18" s="25">
        <v>0</v>
      </c>
      <c r="CS18" s="25">
        <v>1</v>
      </c>
      <c r="CT18" s="25">
        <v>0</v>
      </c>
      <c r="CU18" s="25">
        <v>0</v>
      </c>
      <c r="CV18" s="25">
        <v>0</v>
      </c>
      <c r="CW18" s="25">
        <v>1</v>
      </c>
      <c r="CX18" s="25">
        <v>0</v>
      </c>
      <c r="CY18" s="25">
        <v>1</v>
      </c>
      <c r="CZ18" s="25">
        <v>0</v>
      </c>
      <c r="DA18" s="25">
        <v>0</v>
      </c>
      <c r="DB18" s="24">
        <v>1</v>
      </c>
    </row>
    <row r="19" spans="2:106" x14ac:dyDescent="0.35">
      <c r="B19" s="32"/>
      <c r="C19" s="14"/>
      <c r="D19" s="31"/>
      <c r="F19" s="27">
        <v>14</v>
      </c>
      <c r="G19" s="26">
        <v>1</v>
      </c>
      <c r="H19" s="25">
        <v>0</v>
      </c>
      <c r="I19" s="25">
        <v>1</v>
      </c>
      <c r="J19" s="25">
        <v>0</v>
      </c>
      <c r="K19" s="25">
        <v>1</v>
      </c>
      <c r="L19" s="25">
        <v>1</v>
      </c>
      <c r="M19" s="25">
        <v>0</v>
      </c>
      <c r="N19" s="25">
        <v>1</v>
      </c>
      <c r="O19" s="25">
        <v>0</v>
      </c>
      <c r="P19" s="25">
        <v>0</v>
      </c>
      <c r="Q19" s="25">
        <v>1</v>
      </c>
      <c r="R19" s="25">
        <v>0</v>
      </c>
      <c r="S19" s="25">
        <v>1</v>
      </c>
      <c r="T19" s="25">
        <v>0</v>
      </c>
      <c r="U19" s="25">
        <v>0</v>
      </c>
      <c r="V19" s="25">
        <v>1</v>
      </c>
      <c r="W19" s="25">
        <v>0</v>
      </c>
      <c r="X19" s="25">
        <v>1</v>
      </c>
      <c r="Y19" s="25">
        <v>1</v>
      </c>
      <c r="Z19" s="25">
        <v>1</v>
      </c>
      <c r="AA19" s="25">
        <v>0</v>
      </c>
      <c r="AB19" s="25">
        <v>1</v>
      </c>
      <c r="AC19" s="25">
        <v>0</v>
      </c>
      <c r="AD19" s="25">
        <v>1</v>
      </c>
      <c r="AE19" s="25">
        <v>1</v>
      </c>
      <c r="AF19" s="25">
        <v>1</v>
      </c>
      <c r="AG19" s="25">
        <v>0</v>
      </c>
      <c r="AH19" s="25">
        <v>1</v>
      </c>
      <c r="AI19" s="25">
        <v>1</v>
      </c>
      <c r="AJ19" s="25">
        <v>1</v>
      </c>
      <c r="AK19" s="25">
        <v>1</v>
      </c>
      <c r="AL19" s="25">
        <v>1</v>
      </c>
      <c r="AM19" s="25">
        <v>1</v>
      </c>
      <c r="AN19" s="25">
        <v>1</v>
      </c>
      <c r="AO19" s="25">
        <v>1</v>
      </c>
      <c r="AP19" s="25">
        <v>1</v>
      </c>
      <c r="AQ19" s="25">
        <v>0</v>
      </c>
      <c r="AR19" s="25">
        <v>0</v>
      </c>
      <c r="AS19" s="25">
        <v>1</v>
      </c>
      <c r="AT19" s="25">
        <v>0</v>
      </c>
      <c r="AU19" s="25">
        <v>1</v>
      </c>
      <c r="AV19" s="25">
        <v>1</v>
      </c>
      <c r="AW19" s="25">
        <v>1</v>
      </c>
      <c r="AX19" s="25">
        <v>1</v>
      </c>
      <c r="AY19" s="25">
        <v>1</v>
      </c>
      <c r="AZ19" s="25">
        <v>1</v>
      </c>
      <c r="BA19" s="25">
        <v>0</v>
      </c>
      <c r="BB19" s="25">
        <v>0</v>
      </c>
      <c r="BC19" s="25">
        <v>0</v>
      </c>
      <c r="BD19" s="25">
        <v>1</v>
      </c>
      <c r="BE19" s="25">
        <v>1</v>
      </c>
      <c r="BF19" s="25">
        <v>0</v>
      </c>
      <c r="BG19" s="25">
        <v>1</v>
      </c>
      <c r="BH19" s="25">
        <v>0</v>
      </c>
      <c r="BI19" s="25">
        <v>0</v>
      </c>
      <c r="BJ19" s="25">
        <v>0</v>
      </c>
      <c r="BK19" s="25">
        <v>0</v>
      </c>
      <c r="BL19" s="25">
        <v>1</v>
      </c>
      <c r="BM19" s="25">
        <v>0</v>
      </c>
      <c r="BN19" s="25">
        <v>0</v>
      </c>
      <c r="BO19" s="25">
        <v>1</v>
      </c>
      <c r="BP19" s="25">
        <v>0</v>
      </c>
      <c r="BQ19" s="25">
        <v>0</v>
      </c>
      <c r="BR19" s="25">
        <v>1</v>
      </c>
      <c r="BS19" s="25">
        <v>1</v>
      </c>
      <c r="BT19" s="25">
        <v>1</v>
      </c>
      <c r="BU19" s="25">
        <v>1</v>
      </c>
      <c r="BV19" s="25">
        <v>1</v>
      </c>
      <c r="BW19" s="25">
        <v>0</v>
      </c>
      <c r="BX19" s="25">
        <v>1</v>
      </c>
      <c r="BY19" s="25">
        <v>0</v>
      </c>
      <c r="BZ19" s="25">
        <v>0</v>
      </c>
      <c r="CA19" s="25">
        <v>0</v>
      </c>
      <c r="CB19" s="25">
        <v>0</v>
      </c>
      <c r="CC19" s="25">
        <v>0</v>
      </c>
      <c r="CD19" s="25">
        <v>1</v>
      </c>
      <c r="CE19" s="25">
        <v>0</v>
      </c>
      <c r="CF19" s="25">
        <v>0</v>
      </c>
      <c r="CG19" s="25">
        <v>1</v>
      </c>
      <c r="CH19" s="25">
        <v>1</v>
      </c>
      <c r="CI19" s="25">
        <v>0</v>
      </c>
      <c r="CJ19" s="25">
        <v>1</v>
      </c>
      <c r="CK19" s="25">
        <v>1</v>
      </c>
      <c r="CL19" s="25">
        <v>1</v>
      </c>
      <c r="CM19" s="25">
        <v>1</v>
      </c>
      <c r="CN19" s="25">
        <v>0</v>
      </c>
      <c r="CO19" s="25">
        <v>1</v>
      </c>
      <c r="CP19" s="25">
        <v>1</v>
      </c>
      <c r="CQ19" s="25">
        <v>0</v>
      </c>
      <c r="CR19" s="25">
        <v>1</v>
      </c>
      <c r="CS19" s="25">
        <v>0</v>
      </c>
      <c r="CT19" s="25">
        <v>1</v>
      </c>
      <c r="CU19" s="25">
        <v>1</v>
      </c>
      <c r="CV19" s="25">
        <v>1</v>
      </c>
      <c r="CW19" s="25">
        <v>0</v>
      </c>
      <c r="CX19" s="25">
        <v>1</v>
      </c>
      <c r="CY19" s="25">
        <v>1</v>
      </c>
      <c r="CZ19" s="25">
        <v>1</v>
      </c>
      <c r="DA19" s="25">
        <v>1</v>
      </c>
      <c r="DB19" s="24">
        <v>1</v>
      </c>
    </row>
    <row r="20" spans="2:106" x14ac:dyDescent="0.35">
      <c r="B20" s="32"/>
      <c r="C20" s="14"/>
      <c r="D20" s="31"/>
      <c r="F20" s="27">
        <v>15</v>
      </c>
      <c r="G20" s="26">
        <v>1</v>
      </c>
      <c r="H20" s="25">
        <v>1</v>
      </c>
      <c r="I20" s="25">
        <v>1</v>
      </c>
      <c r="J20" s="25">
        <v>1</v>
      </c>
      <c r="K20" s="25">
        <v>0</v>
      </c>
      <c r="L20" s="25">
        <v>1</v>
      </c>
      <c r="M20" s="25">
        <v>0</v>
      </c>
      <c r="N20" s="25">
        <v>1</v>
      </c>
      <c r="O20" s="25">
        <v>1</v>
      </c>
      <c r="P20" s="25">
        <v>0</v>
      </c>
      <c r="Q20" s="25">
        <v>1</v>
      </c>
      <c r="R20" s="25">
        <v>1</v>
      </c>
      <c r="S20" s="25">
        <v>0</v>
      </c>
      <c r="T20" s="25">
        <v>1</v>
      </c>
      <c r="U20" s="25">
        <v>0</v>
      </c>
      <c r="V20" s="25">
        <v>0</v>
      </c>
      <c r="W20" s="25">
        <v>1</v>
      </c>
      <c r="X20" s="25">
        <v>1</v>
      </c>
      <c r="Y20" s="25">
        <v>0</v>
      </c>
      <c r="Z20" s="25">
        <v>1</v>
      </c>
      <c r="AA20" s="25">
        <v>0</v>
      </c>
      <c r="AB20" s="25">
        <v>0</v>
      </c>
      <c r="AC20" s="25">
        <v>1</v>
      </c>
      <c r="AD20" s="25">
        <v>1</v>
      </c>
      <c r="AE20" s="25">
        <v>1</v>
      </c>
      <c r="AF20" s="25">
        <v>1</v>
      </c>
      <c r="AG20" s="25">
        <v>0</v>
      </c>
      <c r="AH20" s="25">
        <v>0</v>
      </c>
      <c r="AI20" s="25">
        <v>1</v>
      </c>
      <c r="AJ20" s="25">
        <v>0</v>
      </c>
      <c r="AK20" s="25">
        <v>1</v>
      </c>
      <c r="AL20" s="25">
        <v>1</v>
      </c>
      <c r="AM20" s="25">
        <v>1</v>
      </c>
      <c r="AN20" s="25">
        <v>0</v>
      </c>
      <c r="AO20" s="25">
        <v>1</v>
      </c>
      <c r="AP20" s="25">
        <v>0</v>
      </c>
      <c r="AQ20" s="25">
        <v>0</v>
      </c>
      <c r="AR20" s="25">
        <v>0</v>
      </c>
      <c r="AS20" s="25">
        <v>0</v>
      </c>
      <c r="AT20" s="25">
        <v>1</v>
      </c>
      <c r="AU20" s="25">
        <v>1</v>
      </c>
      <c r="AV20" s="25">
        <v>1</v>
      </c>
      <c r="AW20" s="25">
        <v>1</v>
      </c>
      <c r="AX20" s="25">
        <v>1</v>
      </c>
      <c r="AY20" s="25">
        <v>1</v>
      </c>
      <c r="AZ20" s="25">
        <v>1</v>
      </c>
      <c r="BA20" s="25">
        <v>1</v>
      </c>
      <c r="BB20" s="25">
        <v>0</v>
      </c>
      <c r="BC20" s="25">
        <v>1</v>
      </c>
      <c r="BD20" s="25">
        <v>1</v>
      </c>
      <c r="BE20" s="25">
        <v>0</v>
      </c>
      <c r="BF20" s="25">
        <v>0</v>
      </c>
      <c r="BG20" s="25">
        <v>1</v>
      </c>
      <c r="BH20" s="25">
        <v>1</v>
      </c>
      <c r="BI20" s="25">
        <v>1</v>
      </c>
      <c r="BJ20" s="25">
        <v>1</v>
      </c>
      <c r="BK20" s="25">
        <v>0</v>
      </c>
      <c r="BL20" s="25">
        <v>1</v>
      </c>
      <c r="BM20" s="25">
        <v>0</v>
      </c>
      <c r="BN20" s="25">
        <v>1</v>
      </c>
      <c r="BO20" s="25">
        <v>1</v>
      </c>
      <c r="BP20" s="25">
        <v>0</v>
      </c>
      <c r="BQ20" s="25">
        <v>0</v>
      </c>
      <c r="BR20" s="25">
        <v>0</v>
      </c>
      <c r="BS20" s="25">
        <v>1</v>
      </c>
      <c r="BT20" s="25">
        <v>1</v>
      </c>
      <c r="BU20" s="25">
        <v>0</v>
      </c>
      <c r="BV20" s="25">
        <v>1</v>
      </c>
      <c r="BW20" s="25">
        <v>1</v>
      </c>
      <c r="BX20" s="25">
        <v>0</v>
      </c>
      <c r="BY20" s="25">
        <v>1</v>
      </c>
      <c r="BZ20" s="25">
        <v>0</v>
      </c>
      <c r="CA20" s="25">
        <v>1</v>
      </c>
      <c r="CB20" s="25">
        <v>0</v>
      </c>
      <c r="CC20" s="25">
        <v>1</v>
      </c>
      <c r="CD20" s="25">
        <v>0</v>
      </c>
      <c r="CE20" s="25">
        <v>0</v>
      </c>
      <c r="CF20" s="25">
        <v>1</v>
      </c>
      <c r="CG20" s="25">
        <v>1</v>
      </c>
      <c r="CH20" s="25">
        <v>0</v>
      </c>
      <c r="CI20" s="25">
        <v>0</v>
      </c>
      <c r="CJ20" s="25">
        <v>1</v>
      </c>
      <c r="CK20" s="25">
        <v>1</v>
      </c>
      <c r="CL20" s="25">
        <v>1</v>
      </c>
      <c r="CM20" s="25">
        <v>1</v>
      </c>
      <c r="CN20" s="25">
        <v>1</v>
      </c>
      <c r="CO20" s="25">
        <v>1</v>
      </c>
      <c r="CP20" s="25">
        <v>0</v>
      </c>
      <c r="CQ20" s="25">
        <v>1</v>
      </c>
      <c r="CR20" s="25">
        <v>0</v>
      </c>
      <c r="CS20" s="25">
        <v>1</v>
      </c>
      <c r="CT20" s="25">
        <v>0</v>
      </c>
      <c r="CU20" s="25">
        <v>1</v>
      </c>
      <c r="CV20" s="25">
        <v>0</v>
      </c>
      <c r="CW20" s="25">
        <v>0</v>
      </c>
      <c r="CX20" s="25">
        <v>1</v>
      </c>
      <c r="CY20" s="25">
        <v>1</v>
      </c>
      <c r="CZ20" s="25">
        <v>1</v>
      </c>
      <c r="DA20" s="25">
        <v>0</v>
      </c>
      <c r="DB20" s="24">
        <v>0</v>
      </c>
    </row>
    <row r="21" spans="2:106" x14ac:dyDescent="0.35">
      <c r="B21" s="32"/>
      <c r="C21" s="14"/>
      <c r="D21" s="31"/>
      <c r="F21" s="27">
        <v>16</v>
      </c>
      <c r="G21" s="26">
        <v>0</v>
      </c>
      <c r="H21" s="25">
        <v>1</v>
      </c>
      <c r="I21" s="25">
        <v>1</v>
      </c>
      <c r="J21" s="25">
        <v>0</v>
      </c>
      <c r="K21" s="25">
        <v>1</v>
      </c>
      <c r="L21" s="25">
        <v>0</v>
      </c>
      <c r="M21" s="25">
        <v>0</v>
      </c>
      <c r="N21" s="25">
        <v>1</v>
      </c>
      <c r="O21" s="25">
        <v>0</v>
      </c>
      <c r="P21" s="25">
        <v>0</v>
      </c>
      <c r="Q21" s="25">
        <v>0</v>
      </c>
      <c r="R21" s="25">
        <v>0</v>
      </c>
      <c r="S21" s="25">
        <v>1</v>
      </c>
      <c r="T21" s="25">
        <v>1</v>
      </c>
      <c r="U21" s="25">
        <v>1</v>
      </c>
      <c r="V21" s="25">
        <v>0</v>
      </c>
      <c r="W21" s="25">
        <v>1</v>
      </c>
      <c r="X21" s="25">
        <v>1</v>
      </c>
      <c r="Y21" s="25">
        <v>1</v>
      </c>
      <c r="Z21" s="25">
        <v>1</v>
      </c>
      <c r="AA21" s="25">
        <v>0</v>
      </c>
      <c r="AB21" s="25">
        <v>1</v>
      </c>
      <c r="AC21" s="25">
        <v>0</v>
      </c>
      <c r="AD21" s="25">
        <v>0</v>
      </c>
      <c r="AE21" s="25">
        <v>1</v>
      </c>
      <c r="AF21" s="25">
        <v>0</v>
      </c>
      <c r="AG21" s="25">
        <v>1</v>
      </c>
      <c r="AH21" s="25">
        <v>0</v>
      </c>
      <c r="AI21" s="25">
        <v>0</v>
      </c>
      <c r="AJ21" s="25">
        <v>1</v>
      </c>
      <c r="AK21" s="25">
        <v>0</v>
      </c>
      <c r="AL21" s="25">
        <v>1</v>
      </c>
      <c r="AM21" s="25">
        <v>1</v>
      </c>
      <c r="AN21" s="25">
        <v>1</v>
      </c>
      <c r="AO21" s="25">
        <v>0</v>
      </c>
      <c r="AP21" s="25">
        <v>1</v>
      </c>
      <c r="AQ21" s="25">
        <v>0</v>
      </c>
      <c r="AR21" s="25">
        <v>0</v>
      </c>
      <c r="AS21" s="25">
        <v>1</v>
      </c>
      <c r="AT21" s="25">
        <v>1</v>
      </c>
      <c r="AU21" s="25">
        <v>1</v>
      </c>
      <c r="AV21" s="25">
        <v>0</v>
      </c>
      <c r="AW21" s="25">
        <v>1</v>
      </c>
      <c r="AX21" s="25">
        <v>0</v>
      </c>
      <c r="AY21" s="25">
        <v>1</v>
      </c>
      <c r="AZ21" s="25">
        <v>0</v>
      </c>
      <c r="BA21" s="25">
        <v>1</v>
      </c>
      <c r="BB21" s="25">
        <v>0</v>
      </c>
      <c r="BC21" s="25">
        <v>1</v>
      </c>
      <c r="BD21" s="25">
        <v>0</v>
      </c>
      <c r="BE21" s="25">
        <v>1</v>
      </c>
      <c r="BF21" s="25">
        <v>0</v>
      </c>
      <c r="BG21" s="25">
        <v>1</v>
      </c>
      <c r="BH21" s="25">
        <v>0</v>
      </c>
      <c r="BI21" s="25">
        <v>1</v>
      </c>
      <c r="BJ21" s="25">
        <v>0</v>
      </c>
      <c r="BK21" s="25">
        <v>0</v>
      </c>
      <c r="BL21" s="25">
        <v>1</v>
      </c>
      <c r="BM21" s="25">
        <v>1</v>
      </c>
      <c r="BN21" s="25">
        <v>0</v>
      </c>
      <c r="BO21" s="25">
        <v>0</v>
      </c>
      <c r="BP21" s="25">
        <v>1</v>
      </c>
      <c r="BQ21" s="25">
        <v>0</v>
      </c>
      <c r="BR21" s="25">
        <v>1</v>
      </c>
      <c r="BS21" s="25">
        <v>0</v>
      </c>
      <c r="BT21" s="25">
        <v>1</v>
      </c>
      <c r="BU21" s="25">
        <v>1</v>
      </c>
      <c r="BV21" s="25">
        <v>1</v>
      </c>
      <c r="BW21" s="25">
        <v>1</v>
      </c>
      <c r="BX21" s="25">
        <v>1</v>
      </c>
      <c r="BY21" s="25">
        <v>1</v>
      </c>
      <c r="BZ21" s="25">
        <v>0</v>
      </c>
      <c r="CA21" s="25">
        <v>0</v>
      </c>
      <c r="CB21" s="25">
        <v>1</v>
      </c>
      <c r="CC21" s="25">
        <v>0</v>
      </c>
      <c r="CD21" s="25">
        <v>1</v>
      </c>
      <c r="CE21" s="25">
        <v>1</v>
      </c>
      <c r="CF21" s="25">
        <v>1</v>
      </c>
      <c r="CG21" s="25">
        <v>1</v>
      </c>
      <c r="CH21" s="25">
        <v>1</v>
      </c>
      <c r="CI21" s="25">
        <v>1</v>
      </c>
      <c r="CJ21" s="25">
        <v>1</v>
      </c>
      <c r="CK21" s="25">
        <v>1</v>
      </c>
      <c r="CL21" s="25">
        <v>1</v>
      </c>
      <c r="CM21" s="25">
        <v>1</v>
      </c>
      <c r="CN21" s="25">
        <v>1</v>
      </c>
      <c r="CO21" s="25">
        <v>1</v>
      </c>
      <c r="CP21" s="25">
        <v>1</v>
      </c>
      <c r="CQ21" s="25">
        <v>1</v>
      </c>
      <c r="CR21" s="25">
        <v>0</v>
      </c>
      <c r="CS21" s="25">
        <v>1</v>
      </c>
      <c r="CT21" s="25">
        <v>1</v>
      </c>
      <c r="CU21" s="25">
        <v>0</v>
      </c>
      <c r="CV21" s="25">
        <v>0</v>
      </c>
      <c r="CW21" s="25">
        <v>0</v>
      </c>
      <c r="CX21" s="25">
        <v>1</v>
      </c>
      <c r="CY21" s="25">
        <v>0</v>
      </c>
      <c r="CZ21" s="25">
        <v>1</v>
      </c>
      <c r="DA21" s="25">
        <v>1</v>
      </c>
      <c r="DB21" s="24">
        <v>0</v>
      </c>
    </row>
    <row r="22" spans="2:106" x14ac:dyDescent="0.35">
      <c r="B22" s="32"/>
      <c r="C22" s="14"/>
      <c r="D22" s="31"/>
      <c r="F22" s="27">
        <v>17</v>
      </c>
      <c r="G22" s="26">
        <v>1</v>
      </c>
      <c r="H22" s="25">
        <v>1</v>
      </c>
      <c r="I22" s="25">
        <v>1</v>
      </c>
      <c r="J22" s="25">
        <v>1</v>
      </c>
      <c r="K22" s="25">
        <v>0</v>
      </c>
      <c r="L22" s="25">
        <v>1</v>
      </c>
      <c r="M22" s="25">
        <v>0</v>
      </c>
      <c r="N22" s="25">
        <v>1</v>
      </c>
      <c r="O22" s="25">
        <v>1</v>
      </c>
      <c r="P22" s="25">
        <v>1</v>
      </c>
      <c r="Q22" s="25">
        <v>1</v>
      </c>
      <c r="R22" s="25">
        <v>1</v>
      </c>
      <c r="S22" s="25">
        <v>0</v>
      </c>
      <c r="T22" s="25">
        <v>0</v>
      </c>
      <c r="U22" s="25">
        <v>1</v>
      </c>
      <c r="V22" s="25">
        <v>0</v>
      </c>
      <c r="W22" s="25">
        <v>1</v>
      </c>
      <c r="X22" s="25">
        <v>0</v>
      </c>
      <c r="Y22" s="25">
        <v>1</v>
      </c>
      <c r="Z22" s="25">
        <v>1</v>
      </c>
      <c r="AA22" s="25">
        <v>1</v>
      </c>
      <c r="AB22" s="25">
        <v>0</v>
      </c>
      <c r="AC22" s="25">
        <v>1</v>
      </c>
      <c r="AD22" s="25">
        <v>1</v>
      </c>
      <c r="AE22" s="25">
        <v>0</v>
      </c>
      <c r="AF22" s="25">
        <v>0</v>
      </c>
      <c r="AG22" s="25">
        <v>1</v>
      </c>
      <c r="AH22" s="25">
        <v>0</v>
      </c>
      <c r="AI22" s="25">
        <v>0</v>
      </c>
      <c r="AJ22" s="25">
        <v>1</v>
      </c>
      <c r="AK22" s="25">
        <v>0</v>
      </c>
      <c r="AL22" s="25">
        <v>1</v>
      </c>
      <c r="AM22" s="25">
        <v>1</v>
      </c>
      <c r="AN22" s="25">
        <v>1</v>
      </c>
      <c r="AO22" s="25">
        <v>0</v>
      </c>
      <c r="AP22" s="25">
        <v>0</v>
      </c>
      <c r="AQ22" s="25">
        <v>1</v>
      </c>
      <c r="AR22" s="25">
        <v>1</v>
      </c>
      <c r="AS22" s="25">
        <v>0</v>
      </c>
      <c r="AT22" s="25">
        <v>0</v>
      </c>
      <c r="AU22" s="25">
        <v>0</v>
      </c>
      <c r="AV22" s="25">
        <v>1</v>
      </c>
      <c r="AW22" s="25">
        <v>1</v>
      </c>
      <c r="AX22" s="25">
        <v>0</v>
      </c>
      <c r="AY22" s="25">
        <v>1</v>
      </c>
      <c r="AZ22" s="25">
        <v>1</v>
      </c>
      <c r="BA22" s="25">
        <v>0</v>
      </c>
      <c r="BB22" s="25">
        <v>0</v>
      </c>
      <c r="BC22" s="25">
        <v>1</v>
      </c>
      <c r="BD22" s="25">
        <v>0</v>
      </c>
      <c r="BE22" s="25">
        <v>0</v>
      </c>
      <c r="BF22" s="25">
        <v>1</v>
      </c>
      <c r="BG22" s="25">
        <v>0</v>
      </c>
      <c r="BH22" s="25">
        <v>1</v>
      </c>
      <c r="BI22" s="25">
        <v>0</v>
      </c>
      <c r="BJ22" s="25">
        <v>1</v>
      </c>
      <c r="BK22" s="25">
        <v>1</v>
      </c>
      <c r="BL22" s="25">
        <v>1</v>
      </c>
      <c r="BM22" s="25">
        <v>1</v>
      </c>
      <c r="BN22" s="25">
        <v>1</v>
      </c>
      <c r="BO22" s="25">
        <v>1</v>
      </c>
      <c r="BP22" s="25">
        <v>1</v>
      </c>
      <c r="BQ22" s="25">
        <v>0</v>
      </c>
      <c r="BR22" s="25">
        <v>0</v>
      </c>
      <c r="BS22" s="25">
        <v>0</v>
      </c>
      <c r="BT22" s="25">
        <v>0</v>
      </c>
      <c r="BU22" s="25">
        <v>1</v>
      </c>
      <c r="BV22" s="25">
        <v>0</v>
      </c>
      <c r="BW22" s="25">
        <v>0</v>
      </c>
      <c r="BX22" s="25">
        <v>1</v>
      </c>
      <c r="BY22" s="25">
        <v>1</v>
      </c>
      <c r="BZ22" s="25">
        <v>0</v>
      </c>
      <c r="CA22" s="25">
        <v>1</v>
      </c>
      <c r="CB22" s="25">
        <v>0</v>
      </c>
      <c r="CC22" s="25">
        <v>1</v>
      </c>
      <c r="CD22" s="25">
        <v>0</v>
      </c>
      <c r="CE22" s="25">
        <v>0</v>
      </c>
      <c r="CF22" s="25">
        <v>1</v>
      </c>
      <c r="CG22" s="25">
        <v>1</v>
      </c>
      <c r="CH22" s="25">
        <v>0</v>
      </c>
      <c r="CI22" s="25">
        <v>1</v>
      </c>
      <c r="CJ22" s="25">
        <v>1</v>
      </c>
      <c r="CK22" s="25">
        <v>1</v>
      </c>
      <c r="CL22" s="25">
        <v>0</v>
      </c>
      <c r="CM22" s="25">
        <v>0</v>
      </c>
      <c r="CN22" s="25">
        <v>0</v>
      </c>
      <c r="CO22" s="25">
        <v>0</v>
      </c>
      <c r="CP22" s="25">
        <v>0</v>
      </c>
      <c r="CQ22" s="25">
        <v>0</v>
      </c>
      <c r="CR22" s="25">
        <v>1</v>
      </c>
      <c r="CS22" s="25">
        <v>0</v>
      </c>
      <c r="CT22" s="25">
        <v>0</v>
      </c>
      <c r="CU22" s="25">
        <v>0</v>
      </c>
      <c r="CV22" s="25">
        <v>1</v>
      </c>
      <c r="CW22" s="25">
        <v>0</v>
      </c>
      <c r="CX22" s="25">
        <v>0</v>
      </c>
      <c r="CY22" s="25">
        <v>0</v>
      </c>
      <c r="CZ22" s="25">
        <v>1</v>
      </c>
      <c r="DA22" s="25">
        <v>1</v>
      </c>
      <c r="DB22" s="24">
        <v>0</v>
      </c>
    </row>
    <row r="23" spans="2:106" x14ac:dyDescent="0.35">
      <c r="B23" s="32"/>
      <c r="C23" s="14"/>
      <c r="D23" s="31"/>
      <c r="F23" s="27">
        <v>18</v>
      </c>
      <c r="G23" s="26">
        <v>0</v>
      </c>
      <c r="H23" s="25">
        <v>1</v>
      </c>
      <c r="I23" s="25">
        <v>0</v>
      </c>
      <c r="J23" s="25">
        <v>0</v>
      </c>
      <c r="K23" s="25">
        <v>0</v>
      </c>
      <c r="L23" s="25">
        <v>1</v>
      </c>
      <c r="M23" s="25">
        <v>1</v>
      </c>
      <c r="N23" s="25">
        <v>0</v>
      </c>
      <c r="O23" s="25">
        <v>1</v>
      </c>
      <c r="P23" s="25">
        <v>1</v>
      </c>
      <c r="Q23" s="25">
        <v>1</v>
      </c>
      <c r="R23" s="25">
        <v>0</v>
      </c>
      <c r="S23" s="25">
        <v>0</v>
      </c>
      <c r="T23" s="25">
        <v>1</v>
      </c>
      <c r="U23" s="25">
        <v>1</v>
      </c>
      <c r="V23" s="25">
        <v>1</v>
      </c>
      <c r="W23" s="25">
        <v>1</v>
      </c>
      <c r="X23" s="25">
        <v>1</v>
      </c>
      <c r="Y23" s="25">
        <v>0</v>
      </c>
      <c r="Z23" s="25">
        <v>0</v>
      </c>
      <c r="AA23" s="25">
        <v>1</v>
      </c>
      <c r="AB23" s="25">
        <v>1</v>
      </c>
      <c r="AC23" s="25">
        <v>1</v>
      </c>
      <c r="AD23" s="25">
        <v>1</v>
      </c>
      <c r="AE23" s="25">
        <v>0</v>
      </c>
      <c r="AF23" s="25">
        <v>0</v>
      </c>
      <c r="AG23" s="25">
        <v>1</v>
      </c>
      <c r="AH23" s="25">
        <v>1</v>
      </c>
      <c r="AI23" s="25">
        <v>1</v>
      </c>
      <c r="AJ23" s="25">
        <v>1</v>
      </c>
      <c r="AK23" s="25">
        <v>1</v>
      </c>
      <c r="AL23" s="25">
        <v>1</v>
      </c>
      <c r="AM23" s="25">
        <v>0</v>
      </c>
      <c r="AN23" s="25">
        <v>1</v>
      </c>
      <c r="AO23" s="25">
        <v>0</v>
      </c>
      <c r="AP23" s="25">
        <v>1</v>
      </c>
      <c r="AQ23" s="25">
        <v>1</v>
      </c>
      <c r="AR23" s="25">
        <v>0</v>
      </c>
      <c r="AS23" s="25">
        <v>1</v>
      </c>
      <c r="AT23" s="25">
        <v>1</v>
      </c>
      <c r="AU23" s="25">
        <v>1</v>
      </c>
      <c r="AV23" s="25">
        <v>0</v>
      </c>
      <c r="AW23" s="25">
        <v>1</v>
      </c>
      <c r="AX23" s="25">
        <v>0</v>
      </c>
      <c r="AY23" s="25">
        <v>1</v>
      </c>
      <c r="AZ23" s="25">
        <v>0</v>
      </c>
      <c r="BA23" s="25">
        <v>1</v>
      </c>
      <c r="BB23" s="25">
        <v>0</v>
      </c>
      <c r="BC23" s="25">
        <v>0</v>
      </c>
      <c r="BD23" s="25">
        <v>0</v>
      </c>
      <c r="BE23" s="25">
        <v>1</v>
      </c>
      <c r="BF23" s="25">
        <v>1</v>
      </c>
      <c r="BG23" s="25">
        <v>1</v>
      </c>
      <c r="BH23" s="25">
        <v>1</v>
      </c>
      <c r="BI23" s="25">
        <v>0</v>
      </c>
      <c r="BJ23" s="25">
        <v>1</v>
      </c>
      <c r="BK23" s="25">
        <v>0</v>
      </c>
      <c r="BL23" s="25">
        <v>1</v>
      </c>
      <c r="BM23" s="25">
        <v>1</v>
      </c>
      <c r="BN23" s="25">
        <v>1</v>
      </c>
      <c r="BO23" s="25">
        <v>1</v>
      </c>
      <c r="BP23" s="25">
        <v>0</v>
      </c>
      <c r="BQ23" s="25">
        <v>1</v>
      </c>
      <c r="BR23" s="25">
        <v>1</v>
      </c>
      <c r="BS23" s="25">
        <v>1</v>
      </c>
      <c r="BT23" s="25">
        <v>0</v>
      </c>
      <c r="BU23" s="25">
        <v>0</v>
      </c>
      <c r="BV23" s="25">
        <v>1</v>
      </c>
      <c r="BW23" s="25">
        <v>1</v>
      </c>
      <c r="BX23" s="25">
        <v>1</v>
      </c>
      <c r="BY23" s="25">
        <v>1</v>
      </c>
      <c r="BZ23" s="25">
        <v>1</v>
      </c>
      <c r="CA23" s="25">
        <v>0</v>
      </c>
      <c r="CB23" s="25">
        <v>1</v>
      </c>
      <c r="CC23" s="25">
        <v>0</v>
      </c>
      <c r="CD23" s="25">
        <v>1</v>
      </c>
      <c r="CE23" s="25">
        <v>0</v>
      </c>
      <c r="CF23" s="25">
        <v>0</v>
      </c>
      <c r="CG23" s="25">
        <v>0</v>
      </c>
      <c r="CH23" s="25">
        <v>1</v>
      </c>
      <c r="CI23" s="25">
        <v>1</v>
      </c>
      <c r="CJ23" s="25">
        <v>0</v>
      </c>
      <c r="CK23" s="25">
        <v>1</v>
      </c>
      <c r="CL23" s="25">
        <v>0</v>
      </c>
      <c r="CM23" s="25">
        <v>0</v>
      </c>
      <c r="CN23" s="25">
        <v>0</v>
      </c>
      <c r="CO23" s="25">
        <v>0</v>
      </c>
      <c r="CP23" s="25">
        <v>0</v>
      </c>
      <c r="CQ23" s="25">
        <v>0</v>
      </c>
      <c r="CR23" s="25">
        <v>1</v>
      </c>
      <c r="CS23" s="25">
        <v>1</v>
      </c>
      <c r="CT23" s="25">
        <v>1</v>
      </c>
      <c r="CU23" s="25">
        <v>1</v>
      </c>
      <c r="CV23" s="25">
        <v>1</v>
      </c>
      <c r="CW23" s="25">
        <v>1</v>
      </c>
      <c r="CX23" s="25">
        <v>1</v>
      </c>
      <c r="CY23" s="25">
        <v>0</v>
      </c>
      <c r="CZ23" s="25">
        <v>1</v>
      </c>
      <c r="DA23" s="25">
        <v>1</v>
      </c>
      <c r="DB23" s="24">
        <v>1</v>
      </c>
    </row>
    <row r="24" spans="2:106" x14ac:dyDescent="0.35">
      <c r="B24" s="32"/>
      <c r="C24" s="14"/>
      <c r="D24" s="31"/>
      <c r="F24" s="27">
        <v>19</v>
      </c>
      <c r="G24" s="26">
        <v>1</v>
      </c>
      <c r="H24" s="25">
        <v>1</v>
      </c>
      <c r="I24" s="25">
        <v>1</v>
      </c>
      <c r="J24" s="25">
        <v>0</v>
      </c>
      <c r="K24" s="25">
        <v>0</v>
      </c>
      <c r="L24" s="25">
        <v>0</v>
      </c>
      <c r="M24" s="25">
        <v>1</v>
      </c>
      <c r="N24" s="25">
        <v>0</v>
      </c>
      <c r="O24" s="25">
        <v>1</v>
      </c>
      <c r="P24" s="25">
        <v>1</v>
      </c>
      <c r="Q24" s="25">
        <v>1</v>
      </c>
      <c r="R24" s="25">
        <v>0</v>
      </c>
      <c r="S24" s="25">
        <v>0</v>
      </c>
      <c r="T24" s="25">
        <v>0</v>
      </c>
      <c r="U24" s="25">
        <v>0</v>
      </c>
      <c r="V24" s="25">
        <v>1</v>
      </c>
      <c r="W24" s="25">
        <v>1</v>
      </c>
      <c r="X24" s="25">
        <v>1</v>
      </c>
      <c r="Y24" s="25">
        <v>0</v>
      </c>
      <c r="Z24" s="25">
        <v>0</v>
      </c>
      <c r="AA24" s="25">
        <v>0</v>
      </c>
      <c r="AB24" s="25">
        <v>1</v>
      </c>
      <c r="AC24" s="25">
        <v>1</v>
      </c>
      <c r="AD24" s="25">
        <v>1</v>
      </c>
      <c r="AE24" s="25">
        <v>1</v>
      </c>
      <c r="AF24" s="25">
        <v>1</v>
      </c>
      <c r="AG24" s="25">
        <v>1</v>
      </c>
      <c r="AH24" s="25">
        <v>0</v>
      </c>
      <c r="AI24" s="25">
        <v>0</v>
      </c>
      <c r="AJ24" s="25">
        <v>0</v>
      </c>
      <c r="AK24" s="25">
        <v>1</v>
      </c>
      <c r="AL24" s="25">
        <v>1</v>
      </c>
      <c r="AM24" s="25">
        <v>1</v>
      </c>
      <c r="AN24" s="25">
        <v>1</v>
      </c>
      <c r="AO24" s="25">
        <v>0</v>
      </c>
      <c r="AP24" s="25">
        <v>1</v>
      </c>
      <c r="AQ24" s="25">
        <v>1</v>
      </c>
      <c r="AR24" s="25">
        <v>0</v>
      </c>
      <c r="AS24" s="25">
        <v>1</v>
      </c>
      <c r="AT24" s="25">
        <v>1</v>
      </c>
      <c r="AU24" s="25">
        <v>0</v>
      </c>
      <c r="AV24" s="25">
        <v>1</v>
      </c>
      <c r="AW24" s="25">
        <v>0</v>
      </c>
      <c r="AX24" s="25">
        <v>0</v>
      </c>
      <c r="AY24" s="25">
        <v>1</v>
      </c>
      <c r="AZ24" s="25">
        <v>0</v>
      </c>
      <c r="BA24" s="25">
        <v>1</v>
      </c>
      <c r="BB24" s="25">
        <v>0</v>
      </c>
      <c r="BC24" s="25">
        <v>0</v>
      </c>
      <c r="BD24" s="25">
        <v>1</v>
      </c>
      <c r="BE24" s="25">
        <v>0</v>
      </c>
      <c r="BF24" s="25">
        <v>1</v>
      </c>
      <c r="BG24" s="25">
        <v>0</v>
      </c>
      <c r="BH24" s="25">
        <v>1</v>
      </c>
      <c r="BI24" s="25">
        <v>1</v>
      </c>
      <c r="BJ24" s="25">
        <v>0</v>
      </c>
      <c r="BK24" s="25">
        <v>0</v>
      </c>
      <c r="BL24" s="25">
        <v>1</v>
      </c>
      <c r="BM24" s="25">
        <v>1</v>
      </c>
      <c r="BN24" s="25">
        <v>0</v>
      </c>
      <c r="BO24" s="25">
        <v>0</v>
      </c>
      <c r="BP24" s="25">
        <v>0</v>
      </c>
      <c r="BQ24" s="25">
        <v>0</v>
      </c>
      <c r="BR24" s="25">
        <v>0</v>
      </c>
      <c r="BS24" s="25">
        <v>1</v>
      </c>
      <c r="BT24" s="25">
        <v>1</v>
      </c>
      <c r="BU24" s="25">
        <v>0</v>
      </c>
      <c r="BV24" s="25">
        <v>1</v>
      </c>
      <c r="BW24" s="25">
        <v>0</v>
      </c>
      <c r="BX24" s="25">
        <v>1</v>
      </c>
      <c r="BY24" s="25">
        <v>1</v>
      </c>
      <c r="BZ24" s="25">
        <v>1</v>
      </c>
      <c r="CA24" s="25">
        <v>0</v>
      </c>
      <c r="CB24" s="25">
        <v>1</v>
      </c>
      <c r="CC24" s="25">
        <v>0</v>
      </c>
      <c r="CD24" s="25">
        <v>0</v>
      </c>
      <c r="CE24" s="25">
        <v>1</v>
      </c>
      <c r="CF24" s="25">
        <v>1</v>
      </c>
      <c r="CG24" s="25">
        <v>0</v>
      </c>
      <c r="CH24" s="25">
        <v>1</v>
      </c>
      <c r="CI24" s="25">
        <v>1</v>
      </c>
      <c r="CJ24" s="25">
        <v>0</v>
      </c>
      <c r="CK24" s="25">
        <v>0</v>
      </c>
      <c r="CL24" s="25">
        <v>1</v>
      </c>
      <c r="CM24" s="25">
        <v>1</v>
      </c>
      <c r="CN24" s="25">
        <v>0</v>
      </c>
      <c r="CO24" s="25">
        <v>0</v>
      </c>
      <c r="CP24" s="25">
        <v>1</v>
      </c>
      <c r="CQ24" s="25">
        <v>0</v>
      </c>
      <c r="CR24" s="25">
        <v>0</v>
      </c>
      <c r="CS24" s="25">
        <v>1</v>
      </c>
      <c r="CT24" s="25">
        <v>0</v>
      </c>
      <c r="CU24" s="25">
        <v>0</v>
      </c>
      <c r="CV24" s="25">
        <v>1</v>
      </c>
      <c r="CW24" s="25">
        <v>1</v>
      </c>
      <c r="CX24" s="25">
        <v>0</v>
      </c>
      <c r="CY24" s="25">
        <v>1</v>
      </c>
      <c r="CZ24" s="25">
        <v>1</v>
      </c>
      <c r="DA24" s="25">
        <v>0</v>
      </c>
      <c r="DB24" s="24">
        <v>0</v>
      </c>
    </row>
    <row r="25" spans="2:106" x14ac:dyDescent="0.35">
      <c r="B25" s="32"/>
      <c r="C25" s="14"/>
      <c r="D25" s="31"/>
      <c r="F25" s="27">
        <v>20</v>
      </c>
      <c r="G25" s="26">
        <v>0</v>
      </c>
      <c r="H25" s="25">
        <v>0</v>
      </c>
      <c r="I25" s="25">
        <v>0</v>
      </c>
      <c r="J25" s="25">
        <v>0</v>
      </c>
      <c r="K25" s="25">
        <v>1</v>
      </c>
      <c r="L25" s="25">
        <v>1</v>
      </c>
      <c r="M25" s="25">
        <v>1</v>
      </c>
      <c r="N25" s="25">
        <v>1</v>
      </c>
      <c r="O25" s="25">
        <v>0</v>
      </c>
      <c r="P25" s="25">
        <v>0</v>
      </c>
      <c r="Q25" s="25">
        <v>0</v>
      </c>
      <c r="R25" s="25">
        <v>0</v>
      </c>
      <c r="S25" s="25">
        <v>0</v>
      </c>
      <c r="T25" s="25">
        <v>0</v>
      </c>
      <c r="U25" s="25">
        <v>0</v>
      </c>
      <c r="V25" s="25">
        <v>1</v>
      </c>
      <c r="W25" s="25">
        <v>0</v>
      </c>
      <c r="X25" s="25">
        <v>1</v>
      </c>
      <c r="Y25" s="25">
        <v>1</v>
      </c>
      <c r="Z25" s="25">
        <v>0</v>
      </c>
      <c r="AA25" s="25">
        <v>1</v>
      </c>
      <c r="AB25" s="25">
        <v>1</v>
      </c>
      <c r="AC25" s="25">
        <v>0</v>
      </c>
      <c r="AD25" s="25">
        <v>1</v>
      </c>
      <c r="AE25" s="25">
        <v>1</v>
      </c>
      <c r="AF25" s="25">
        <v>1</v>
      </c>
      <c r="AG25" s="25">
        <v>0</v>
      </c>
      <c r="AH25" s="25">
        <v>0</v>
      </c>
      <c r="AI25" s="25">
        <v>1</v>
      </c>
      <c r="AJ25" s="25">
        <v>0</v>
      </c>
      <c r="AK25" s="25">
        <v>0</v>
      </c>
      <c r="AL25" s="25">
        <v>1</v>
      </c>
      <c r="AM25" s="25">
        <v>1</v>
      </c>
      <c r="AN25" s="25">
        <v>1</v>
      </c>
      <c r="AO25" s="25">
        <v>1</v>
      </c>
      <c r="AP25" s="25">
        <v>1</v>
      </c>
      <c r="AQ25" s="25">
        <v>1</v>
      </c>
      <c r="AR25" s="25">
        <v>0</v>
      </c>
      <c r="AS25" s="25">
        <v>1</v>
      </c>
      <c r="AT25" s="25">
        <v>0</v>
      </c>
      <c r="AU25" s="25">
        <v>1</v>
      </c>
      <c r="AV25" s="25">
        <v>0</v>
      </c>
      <c r="AW25" s="25">
        <v>1</v>
      </c>
      <c r="AX25" s="25">
        <v>0</v>
      </c>
      <c r="AY25" s="25">
        <v>1</v>
      </c>
      <c r="AZ25" s="25">
        <v>1</v>
      </c>
      <c r="BA25" s="25">
        <v>1</v>
      </c>
      <c r="BB25" s="25">
        <v>1</v>
      </c>
      <c r="BC25" s="25">
        <v>0</v>
      </c>
      <c r="BD25" s="25">
        <v>1</v>
      </c>
      <c r="BE25" s="25">
        <v>1</v>
      </c>
      <c r="BF25" s="25">
        <v>1</v>
      </c>
      <c r="BG25" s="25">
        <v>0</v>
      </c>
      <c r="BH25" s="25">
        <v>1</v>
      </c>
      <c r="BI25" s="25">
        <v>0</v>
      </c>
      <c r="BJ25" s="25">
        <v>1</v>
      </c>
      <c r="BK25" s="25">
        <v>0</v>
      </c>
      <c r="BL25" s="25">
        <v>1</v>
      </c>
      <c r="BM25" s="25">
        <v>1</v>
      </c>
      <c r="BN25" s="25">
        <v>1</v>
      </c>
      <c r="BO25" s="25">
        <v>1</v>
      </c>
      <c r="BP25" s="25">
        <v>1</v>
      </c>
      <c r="BQ25" s="25">
        <v>0</v>
      </c>
      <c r="BR25" s="25">
        <v>1</v>
      </c>
      <c r="BS25" s="25">
        <v>1</v>
      </c>
      <c r="BT25" s="25">
        <v>0</v>
      </c>
      <c r="BU25" s="25">
        <v>1</v>
      </c>
      <c r="BV25" s="25">
        <v>1</v>
      </c>
      <c r="BW25" s="25">
        <v>1</v>
      </c>
      <c r="BX25" s="25">
        <v>1</v>
      </c>
      <c r="BY25" s="25">
        <v>1</v>
      </c>
      <c r="BZ25" s="25">
        <v>1</v>
      </c>
      <c r="CA25" s="25">
        <v>0</v>
      </c>
      <c r="CB25" s="25">
        <v>0</v>
      </c>
      <c r="CC25" s="25">
        <v>1</v>
      </c>
      <c r="CD25" s="25">
        <v>0</v>
      </c>
      <c r="CE25" s="25">
        <v>0</v>
      </c>
      <c r="CF25" s="25">
        <v>0</v>
      </c>
      <c r="CG25" s="25">
        <v>0</v>
      </c>
      <c r="CH25" s="25">
        <v>1</v>
      </c>
      <c r="CI25" s="25">
        <v>0</v>
      </c>
      <c r="CJ25" s="25">
        <v>0</v>
      </c>
      <c r="CK25" s="25">
        <v>1</v>
      </c>
      <c r="CL25" s="25">
        <v>1</v>
      </c>
      <c r="CM25" s="25">
        <v>1</v>
      </c>
      <c r="CN25" s="25">
        <v>1</v>
      </c>
      <c r="CO25" s="25">
        <v>0</v>
      </c>
      <c r="CP25" s="25">
        <v>1</v>
      </c>
      <c r="CQ25" s="25">
        <v>0</v>
      </c>
      <c r="CR25" s="25">
        <v>0</v>
      </c>
      <c r="CS25" s="25">
        <v>1</v>
      </c>
      <c r="CT25" s="25">
        <v>1</v>
      </c>
      <c r="CU25" s="25">
        <v>1</v>
      </c>
      <c r="CV25" s="25">
        <v>0</v>
      </c>
      <c r="CW25" s="25">
        <v>1</v>
      </c>
      <c r="CX25" s="25">
        <v>1</v>
      </c>
      <c r="CY25" s="25">
        <v>1</v>
      </c>
      <c r="CZ25" s="25">
        <v>1</v>
      </c>
      <c r="DA25" s="25">
        <v>0</v>
      </c>
      <c r="DB25" s="24">
        <v>1</v>
      </c>
    </row>
    <row r="26" spans="2:106" x14ac:dyDescent="0.35">
      <c r="B26" s="32"/>
      <c r="C26" s="14"/>
      <c r="D26" s="31"/>
      <c r="E26" s="34"/>
      <c r="F26" s="27">
        <v>21</v>
      </c>
      <c r="G26" s="26">
        <v>0</v>
      </c>
      <c r="H26" s="25">
        <v>0</v>
      </c>
      <c r="I26" s="25">
        <v>0</v>
      </c>
      <c r="J26" s="25">
        <v>0</v>
      </c>
      <c r="K26" s="25">
        <v>1</v>
      </c>
      <c r="L26" s="25">
        <v>1</v>
      </c>
      <c r="M26" s="25">
        <v>1</v>
      </c>
      <c r="N26" s="25">
        <v>0</v>
      </c>
      <c r="O26" s="25">
        <v>0</v>
      </c>
      <c r="P26" s="25">
        <v>1</v>
      </c>
      <c r="Q26" s="25">
        <v>0</v>
      </c>
      <c r="R26" s="25">
        <v>1</v>
      </c>
      <c r="S26" s="25">
        <v>1</v>
      </c>
      <c r="T26" s="25">
        <v>1</v>
      </c>
      <c r="U26" s="25">
        <v>0</v>
      </c>
      <c r="V26" s="25">
        <v>1</v>
      </c>
      <c r="W26" s="25">
        <v>1</v>
      </c>
      <c r="X26" s="25">
        <v>0</v>
      </c>
      <c r="Y26" s="25">
        <v>0</v>
      </c>
      <c r="Z26" s="25">
        <v>0</v>
      </c>
      <c r="AA26" s="25">
        <v>0</v>
      </c>
      <c r="AB26" s="25">
        <v>1</v>
      </c>
      <c r="AC26" s="25">
        <v>1</v>
      </c>
      <c r="AD26" s="25">
        <v>0</v>
      </c>
      <c r="AE26" s="25">
        <v>1</v>
      </c>
      <c r="AF26" s="25">
        <v>0</v>
      </c>
      <c r="AG26" s="25">
        <v>0</v>
      </c>
      <c r="AH26" s="25">
        <v>1</v>
      </c>
      <c r="AI26" s="25">
        <v>0</v>
      </c>
      <c r="AJ26" s="25">
        <v>0</v>
      </c>
      <c r="AK26" s="25">
        <v>1</v>
      </c>
      <c r="AL26" s="25">
        <v>0</v>
      </c>
      <c r="AM26" s="25">
        <v>1</v>
      </c>
      <c r="AN26" s="25">
        <v>0</v>
      </c>
      <c r="AO26" s="25">
        <v>1</v>
      </c>
      <c r="AP26" s="25">
        <v>0</v>
      </c>
      <c r="AQ26" s="25">
        <v>0</v>
      </c>
      <c r="AR26" s="25">
        <v>0</v>
      </c>
      <c r="AS26" s="25">
        <v>1</v>
      </c>
      <c r="AT26" s="25">
        <v>1</v>
      </c>
      <c r="AU26" s="25">
        <v>1</v>
      </c>
      <c r="AV26" s="25">
        <v>1</v>
      </c>
      <c r="AW26" s="25">
        <v>1</v>
      </c>
      <c r="AX26" s="25">
        <v>0</v>
      </c>
      <c r="AY26" s="25">
        <v>0</v>
      </c>
      <c r="AZ26" s="25">
        <v>0</v>
      </c>
      <c r="BA26" s="25">
        <v>0</v>
      </c>
      <c r="BB26" s="25">
        <v>0</v>
      </c>
      <c r="BC26" s="25">
        <v>0</v>
      </c>
      <c r="BD26" s="25">
        <v>1</v>
      </c>
      <c r="BE26" s="25">
        <v>0</v>
      </c>
      <c r="BF26" s="25">
        <v>1</v>
      </c>
      <c r="BG26" s="25">
        <v>1</v>
      </c>
      <c r="BH26" s="25">
        <v>1</v>
      </c>
      <c r="BI26" s="25">
        <v>1</v>
      </c>
      <c r="BJ26" s="25">
        <v>1</v>
      </c>
      <c r="BK26" s="25">
        <v>1</v>
      </c>
      <c r="BL26" s="25">
        <v>0</v>
      </c>
      <c r="BM26" s="25">
        <v>1</v>
      </c>
      <c r="BN26" s="25">
        <v>0</v>
      </c>
      <c r="BO26" s="25">
        <v>1</v>
      </c>
      <c r="BP26" s="25">
        <v>1</v>
      </c>
      <c r="BQ26" s="25">
        <v>0</v>
      </c>
      <c r="BR26" s="25">
        <v>1</v>
      </c>
      <c r="BS26" s="25">
        <v>1</v>
      </c>
      <c r="BT26" s="25">
        <v>0</v>
      </c>
      <c r="BU26" s="25">
        <v>1</v>
      </c>
      <c r="BV26" s="25">
        <v>1</v>
      </c>
      <c r="BW26" s="25">
        <v>1</v>
      </c>
      <c r="BX26" s="25">
        <v>1</v>
      </c>
      <c r="BY26" s="25">
        <v>1</v>
      </c>
      <c r="BZ26" s="25">
        <v>1</v>
      </c>
      <c r="CA26" s="25">
        <v>0</v>
      </c>
      <c r="CB26" s="25">
        <v>1</v>
      </c>
      <c r="CC26" s="25">
        <v>1</v>
      </c>
      <c r="CD26" s="25">
        <v>1</v>
      </c>
      <c r="CE26" s="25">
        <v>0</v>
      </c>
      <c r="CF26" s="25">
        <v>1</v>
      </c>
      <c r="CG26" s="25">
        <v>1</v>
      </c>
      <c r="CH26" s="25">
        <v>1</v>
      </c>
      <c r="CI26" s="25">
        <v>1</v>
      </c>
      <c r="CJ26" s="25">
        <v>0</v>
      </c>
      <c r="CK26" s="25">
        <v>0</v>
      </c>
      <c r="CL26" s="25">
        <v>1</v>
      </c>
      <c r="CM26" s="25">
        <v>1</v>
      </c>
      <c r="CN26" s="25">
        <v>0</v>
      </c>
      <c r="CO26" s="25">
        <v>1</v>
      </c>
      <c r="CP26" s="25">
        <v>0</v>
      </c>
      <c r="CQ26" s="25">
        <v>0</v>
      </c>
      <c r="CR26" s="25">
        <v>0</v>
      </c>
      <c r="CS26" s="25">
        <v>1</v>
      </c>
      <c r="CT26" s="25">
        <v>0</v>
      </c>
      <c r="CU26" s="25">
        <v>0</v>
      </c>
      <c r="CV26" s="25">
        <v>1</v>
      </c>
      <c r="CW26" s="25">
        <v>0</v>
      </c>
      <c r="CX26" s="25">
        <v>1</v>
      </c>
      <c r="CY26" s="25">
        <v>0</v>
      </c>
      <c r="CZ26" s="25">
        <v>0</v>
      </c>
      <c r="DA26" s="25">
        <v>1</v>
      </c>
      <c r="DB26" s="24">
        <v>1</v>
      </c>
    </row>
    <row r="27" spans="2:106" x14ac:dyDescent="0.35">
      <c r="B27" s="32"/>
      <c r="C27" s="14"/>
      <c r="D27" s="31"/>
      <c r="F27" s="27">
        <v>22</v>
      </c>
      <c r="G27" s="26">
        <v>1</v>
      </c>
      <c r="H27" s="25">
        <v>1</v>
      </c>
      <c r="I27" s="25">
        <v>0</v>
      </c>
      <c r="J27" s="25">
        <v>1</v>
      </c>
      <c r="K27" s="25">
        <v>1</v>
      </c>
      <c r="L27" s="25">
        <v>0</v>
      </c>
      <c r="M27" s="25">
        <v>0</v>
      </c>
      <c r="N27" s="25">
        <v>0</v>
      </c>
      <c r="O27" s="25">
        <v>1</v>
      </c>
      <c r="P27" s="25">
        <v>1</v>
      </c>
      <c r="Q27" s="25">
        <v>1</v>
      </c>
      <c r="R27" s="25">
        <v>1</v>
      </c>
      <c r="S27" s="25">
        <v>0</v>
      </c>
      <c r="T27" s="25">
        <v>1</v>
      </c>
      <c r="U27" s="25">
        <v>0</v>
      </c>
      <c r="V27" s="25">
        <v>0</v>
      </c>
      <c r="W27" s="25">
        <v>1</v>
      </c>
      <c r="X27" s="25">
        <v>1</v>
      </c>
      <c r="Y27" s="25">
        <v>1</v>
      </c>
      <c r="Z27" s="25">
        <v>1</v>
      </c>
      <c r="AA27" s="25">
        <v>1</v>
      </c>
      <c r="AB27" s="25">
        <v>0</v>
      </c>
      <c r="AC27" s="25">
        <v>0</v>
      </c>
      <c r="AD27" s="25">
        <v>1</v>
      </c>
      <c r="AE27" s="25">
        <v>1</v>
      </c>
      <c r="AF27" s="25">
        <v>1</v>
      </c>
      <c r="AG27" s="25">
        <v>1</v>
      </c>
      <c r="AH27" s="25">
        <v>1</v>
      </c>
      <c r="AI27" s="25">
        <v>1</v>
      </c>
      <c r="AJ27" s="25">
        <v>1</v>
      </c>
      <c r="AK27" s="25">
        <v>1</v>
      </c>
      <c r="AL27" s="25">
        <v>0</v>
      </c>
      <c r="AM27" s="25">
        <v>1</v>
      </c>
      <c r="AN27" s="25">
        <v>1</v>
      </c>
      <c r="AO27" s="25">
        <v>1</v>
      </c>
      <c r="AP27" s="25">
        <v>0</v>
      </c>
      <c r="AQ27" s="25">
        <v>1</v>
      </c>
      <c r="AR27" s="25">
        <v>1</v>
      </c>
      <c r="AS27" s="25">
        <v>0</v>
      </c>
      <c r="AT27" s="25">
        <v>1</v>
      </c>
      <c r="AU27" s="25">
        <v>1</v>
      </c>
      <c r="AV27" s="25">
        <v>1</v>
      </c>
      <c r="AW27" s="25">
        <v>0</v>
      </c>
      <c r="AX27" s="25">
        <v>1</v>
      </c>
      <c r="AY27" s="25">
        <v>1</v>
      </c>
      <c r="AZ27" s="25">
        <v>1</v>
      </c>
      <c r="BA27" s="25">
        <v>1</v>
      </c>
      <c r="BB27" s="25">
        <v>1</v>
      </c>
      <c r="BC27" s="25">
        <v>1</v>
      </c>
      <c r="BD27" s="25">
        <v>1</v>
      </c>
      <c r="BE27" s="25">
        <v>1</v>
      </c>
      <c r="BF27" s="25">
        <v>1</v>
      </c>
      <c r="BG27" s="25">
        <v>0</v>
      </c>
      <c r="BH27" s="25">
        <v>1</v>
      </c>
      <c r="BI27" s="25">
        <v>1</v>
      </c>
      <c r="BJ27" s="25">
        <v>1</v>
      </c>
      <c r="BK27" s="25">
        <v>1</v>
      </c>
      <c r="BL27" s="25">
        <v>1</v>
      </c>
      <c r="BM27" s="25">
        <v>1</v>
      </c>
      <c r="BN27" s="25">
        <v>0</v>
      </c>
      <c r="BO27" s="25">
        <v>1</v>
      </c>
      <c r="BP27" s="25">
        <v>1</v>
      </c>
      <c r="BQ27" s="25">
        <v>1</v>
      </c>
      <c r="BR27" s="25">
        <v>1</v>
      </c>
      <c r="BS27" s="25">
        <v>0</v>
      </c>
      <c r="BT27" s="25">
        <v>0</v>
      </c>
      <c r="BU27" s="25">
        <v>0</v>
      </c>
      <c r="BV27" s="25">
        <v>1</v>
      </c>
      <c r="BW27" s="25">
        <v>1</v>
      </c>
      <c r="BX27" s="25">
        <v>1</v>
      </c>
      <c r="BY27" s="25">
        <v>0</v>
      </c>
      <c r="BZ27" s="25">
        <v>1</v>
      </c>
      <c r="CA27" s="25">
        <v>0</v>
      </c>
      <c r="CB27" s="25">
        <v>1</v>
      </c>
      <c r="CC27" s="25">
        <v>1</v>
      </c>
      <c r="CD27" s="25">
        <v>1</v>
      </c>
      <c r="CE27" s="25">
        <v>1</v>
      </c>
      <c r="CF27" s="25">
        <v>1</v>
      </c>
      <c r="CG27" s="25">
        <v>0</v>
      </c>
      <c r="CH27" s="25">
        <v>1</v>
      </c>
      <c r="CI27" s="25">
        <v>1</v>
      </c>
      <c r="CJ27" s="25">
        <v>0</v>
      </c>
      <c r="CK27" s="25">
        <v>1</v>
      </c>
      <c r="CL27" s="25">
        <v>0</v>
      </c>
      <c r="CM27" s="25">
        <v>1</v>
      </c>
      <c r="CN27" s="25">
        <v>1</v>
      </c>
      <c r="CO27" s="25">
        <v>0</v>
      </c>
      <c r="CP27" s="25">
        <v>1</v>
      </c>
      <c r="CQ27" s="25">
        <v>1</v>
      </c>
      <c r="CR27" s="25">
        <v>1</v>
      </c>
      <c r="CS27" s="25">
        <v>1</v>
      </c>
      <c r="CT27" s="25">
        <v>1</v>
      </c>
      <c r="CU27" s="25">
        <v>1</v>
      </c>
      <c r="CV27" s="25">
        <v>1</v>
      </c>
      <c r="CW27" s="25">
        <v>1</v>
      </c>
      <c r="CX27" s="25">
        <v>0</v>
      </c>
      <c r="CY27" s="25">
        <v>1</v>
      </c>
      <c r="CZ27" s="25">
        <v>1</v>
      </c>
      <c r="DA27" s="25">
        <v>1</v>
      </c>
      <c r="DB27" s="24">
        <v>1</v>
      </c>
    </row>
    <row r="28" spans="2:106" x14ac:dyDescent="0.35">
      <c r="B28" s="32"/>
      <c r="C28" s="14"/>
      <c r="D28" s="31"/>
      <c r="F28" s="27">
        <v>23</v>
      </c>
      <c r="G28" s="26">
        <v>1</v>
      </c>
      <c r="H28" s="25">
        <v>1</v>
      </c>
      <c r="I28" s="25">
        <v>1</v>
      </c>
      <c r="J28" s="25">
        <v>1</v>
      </c>
      <c r="K28" s="25">
        <v>1</v>
      </c>
      <c r="L28" s="25">
        <v>1</v>
      </c>
      <c r="M28" s="25">
        <v>0</v>
      </c>
      <c r="N28" s="25">
        <v>1</v>
      </c>
      <c r="O28" s="25">
        <v>1</v>
      </c>
      <c r="P28" s="25">
        <v>1</v>
      </c>
      <c r="Q28" s="25">
        <v>1</v>
      </c>
      <c r="R28" s="25">
        <v>0</v>
      </c>
      <c r="S28" s="25">
        <v>1</v>
      </c>
      <c r="T28" s="25">
        <v>0</v>
      </c>
      <c r="U28" s="25">
        <v>0</v>
      </c>
      <c r="V28" s="25">
        <v>1</v>
      </c>
      <c r="W28" s="25">
        <v>0</v>
      </c>
      <c r="X28" s="25">
        <v>0</v>
      </c>
      <c r="Y28" s="25">
        <v>0</v>
      </c>
      <c r="Z28" s="25">
        <v>0</v>
      </c>
      <c r="AA28" s="25">
        <v>0</v>
      </c>
      <c r="AB28" s="25">
        <v>1</v>
      </c>
      <c r="AC28" s="25">
        <v>1</v>
      </c>
      <c r="AD28" s="25">
        <v>1</v>
      </c>
      <c r="AE28" s="25">
        <v>0</v>
      </c>
      <c r="AF28" s="25">
        <v>1</v>
      </c>
      <c r="AG28" s="25">
        <v>0</v>
      </c>
      <c r="AH28" s="25">
        <v>1</v>
      </c>
      <c r="AI28" s="25">
        <v>1</v>
      </c>
      <c r="AJ28" s="25">
        <v>1</v>
      </c>
      <c r="AK28" s="25">
        <v>1</v>
      </c>
      <c r="AL28" s="25">
        <v>0</v>
      </c>
      <c r="AM28" s="25">
        <v>1</v>
      </c>
      <c r="AN28" s="25">
        <v>1</v>
      </c>
      <c r="AO28" s="25">
        <v>1</v>
      </c>
      <c r="AP28" s="25">
        <v>1</v>
      </c>
      <c r="AQ28" s="25">
        <v>1</v>
      </c>
      <c r="AR28" s="25">
        <v>0</v>
      </c>
      <c r="AS28" s="25">
        <v>1</v>
      </c>
      <c r="AT28" s="25">
        <v>0</v>
      </c>
      <c r="AU28" s="25">
        <v>0</v>
      </c>
      <c r="AV28" s="25">
        <v>0</v>
      </c>
      <c r="AW28" s="25">
        <v>1</v>
      </c>
      <c r="AX28" s="25">
        <v>1</v>
      </c>
      <c r="AY28" s="25">
        <v>1</v>
      </c>
      <c r="AZ28" s="25">
        <v>1</v>
      </c>
      <c r="BA28" s="25">
        <v>0</v>
      </c>
      <c r="BB28" s="25">
        <v>0</v>
      </c>
      <c r="BC28" s="25">
        <v>1</v>
      </c>
      <c r="BD28" s="25">
        <v>0</v>
      </c>
      <c r="BE28" s="25">
        <v>1</v>
      </c>
      <c r="BF28" s="25">
        <v>1</v>
      </c>
      <c r="BG28" s="25">
        <v>1</v>
      </c>
      <c r="BH28" s="25">
        <v>0</v>
      </c>
      <c r="BI28" s="25">
        <v>1</v>
      </c>
      <c r="BJ28" s="25">
        <v>1</v>
      </c>
      <c r="BK28" s="25">
        <v>0</v>
      </c>
      <c r="BL28" s="25">
        <v>0</v>
      </c>
      <c r="BM28" s="25">
        <v>1</v>
      </c>
      <c r="BN28" s="25">
        <v>0</v>
      </c>
      <c r="BO28" s="25">
        <v>1</v>
      </c>
      <c r="BP28" s="25">
        <v>0</v>
      </c>
      <c r="BQ28" s="25">
        <v>1</v>
      </c>
      <c r="BR28" s="25">
        <v>0</v>
      </c>
      <c r="BS28" s="25">
        <v>0</v>
      </c>
      <c r="BT28" s="25">
        <v>0</v>
      </c>
      <c r="BU28" s="25">
        <v>0</v>
      </c>
      <c r="BV28" s="25">
        <v>0</v>
      </c>
      <c r="BW28" s="25">
        <v>1</v>
      </c>
      <c r="BX28" s="25">
        <v>1</v>
      </c>
      <c r="BY28" s="25">
        <v>0</v>
      </c>
      <c r="BZ28" s="25">
        <v>0</v>
      </c>
      <c r="CA28" s="25">
        <v>1</v>
      </c>
      <c r="CB28" s="25">
        <v>1</v>
      </c>
      <c r="CC28" s="25">
        <v>0</v>
      </c>
      <c r="CD28" s="25">
        <v>1</v>
      </c>
      <c r="CE28" s="25">
        <v>1</v>
      </c>
      <c r="CF28" s="25">
        <v>1</v>
      </c>
      <c r="CG28" s="25">
        <v>0</v>
      </c>
      <c r="CH28" s="25">
        <v>1</v>
      </c>
      <c r="CI28" s="25">
        <v>1</v>
      </c>
      <c r="CJ28" s="25">
        <v>1</v>
      </c>
      <c r="CK28" s="25">
        <v>1</v>
      </c>
      <c r="CL28" s="25">
        <v>1</v>
      </c>
      <c r="CM28" s="25">
        <v>1</v>
      </c>
      <c r="CN28" s="25">
        <v>1</v>
      </c>
      <c r="CO28" s="25">
        <v>0</v>
      </c>
      <c r="CP28" s="25">
        <v>1</v>
      </c>
      <c r="CQ28" s="25">
        <v>0</v>
      </c>
      <c r="CR28" s="25">
        <v>1</v>
      </c>
      <c r="CS28" s="25">
        <v>0</v>
      </c>
      <c r="CT28" s="25">
        <v>1</v>
      </c>
      <c r="CU28" s="25">
        <v>1</v>
      </c>
      <c r="CV28" s="25">
        <v>0</v>
      </c>
      <c r="CW28" s="25">
        <v>1</v>
      </c>
      <c r="CX28" s="25">
        <v>1</v>
      </c>
      <c r="CY28" s="25">
        <v>0</v>
      </c>
      <c r="CZ28" s="25">
        <v>1</v>
      </c>
      <c r="DA28" s="25">
        <v>0</v>
      </c>
      <c r="DB28" s="24">
        <v>0</v>
      </c>
    </row>
    <row r="29" spans="2:106" x14ac:dyDescent="0.35">
      <c r="B29" s="32"/>
      <c r="C29" s="14"/>
      <c r="D29" s="33"/>
      <c r="F29" s="27">
        <v>24</v>
      </c>
      <c r="G29" s="26">
        <v>1</v>
      </c>
      <c r="H29" s="25">
        <v>0</v>
      </c>
      <c r="I29" s="25">
        <v>1</v>
      </c>
      <c r="J29" s="25">
        <v>0</v>
      </c>
      <c r="K29" s="25">
        <v>0</v>
      </c>
      <c r="L29" s="25">
        <v>1</v>
      </c>
      <c r="M29" s="25">
        <v>0</v>
      </c>
      <c r="N29" s="25">
        <v>1</v>
      </c>
      <c r="O29" s="25">
        <v>0</v>
      </c>
      <c r="P29" s="25">
        <v>1</v>
      </c>
      <c r="Q29" s="25">
        <v>1</v>
      </c>
      <c r="R29" s="25">
        <v>0</v>
      </c>
      <c r="S29" s="25">
        <v>1</v>
      </c>
      <c r="T29" s="25">
        <v>1</v>
      </c>
      <c r="U29" s="25">
        <v>1</v>
      </c>
      <c r="V29" s="25">
        <v>1</v>
      </c>
      <c r="W29" s="25">
        <v>1</v>
      </c>
      <c r="X29" s="25">
        <v>0</v>
      </c>
      <c r="Y29" s="25">
        <v>0</v>
      </c>
      <c r="Z29" s="25">
        <v>1</v>
      </c>
      <c r="AA29" s="25">
        <v>1</v>
      </c>
      <c r="AB29" s="25">
        <v>1</v>
      </c>
      <c r="AC29" s="25">
        <v>0</v>
      </c>
      <c r="AD29" s="25">
        <v>1</v>
      </c>
      <c r="AE29" s="25">
        <v>1</v>
      </c>
      <c r="AF29" s="25">
        <v>0</v>
      </c>
      <c r="AG29" s="25">
        <v>0</v>
      </c>
      <c r="AH29" s="25">
        <v>0</v>
      </c>
      <c r="AI29" s="25">
        <v>0</v>
      </c>
      <c r="AJ29" s="25">
        <v>0</v>
      </c>
      <c r="AK29" s="25">
        <v>1</v>
      </c>
      <c r="AL29" s="25">
        <v>1</v>
      </c>
      <c r="AM29" s="25">
        <v>1</v>
      </c>
      <c r="AN29" s="25">
        <v>1</v>
      </c>
      <c r="AO29" s="25">
        <v>1</v>
      </c>
      <c r="AP29" s="25">
        <v>1</v>
      </c>
      <c r="AQ29" s="25">
        <v>1</v>
      </c>
      <c r="AR29" s="25">
        <v>1</v>
      </c>
      <c r="AS29" s="25">
        <v>1</v>
      </c>
      <c r="AT29" s="25">
        <v>1</v>
      </c>
      <c r="AU29" s="25">
        <v>0</v>
      </c>
      <c r="AV29" s="25">
        <v>0</v>
      </c>
      <c r="AW29" s="25">
        <v>0</v>
      </c>
      <c r="AX29" s="25">
        <v>1</v>
      </c>
      <c r="AY29" s="25">
        <v>0</v>
      </c>
      <c r="AZ29" s="25">
        <v>1</v>
      </c>
      <c r="BA29" s="25">
        <v>1</v>
      </c>
      <c r="BB29" s="25">
        <v>0</v>
      </c>
      <c r="BC29" s="25">
        <v>1</v>
      </c>
      <c r="BD29" s="25">
        <v>1</v>
      </c>
      <c r="BE29" s="25">
        <v>1</v>
      </c>
      <c r="BF29" s="25">
        <v>0</v>
      </c>
      <c r="BG29" s="25">
        <v>0</v>
      </c>
      <c r="BH29" s="25">
        <v>0</v>
      </c>
      <c r="BI29" s="25">
        <v>1</v>
      </c>
      <c r="BJ29" s="25">
        <v>1</v>
      </c>
      <c r="BK29" s="25">
        <v>0</v>
      </c>
      <c r="BL29" s="25">
        <v>1</v>
      </c>
      <c r="BM29" s="25">
        <v>1</v>
      </c>
      <c r="BN29" s="25">
        <v>1</v>
      </c>
      <c r="BO29" s="25">
        <v>1</v>
      </c>
      <c r="BP29" s="25">
        <v>0</v>
      </c>
      <c r="BQ29" s="25">
        <v>1</v>
      </c>
      <c r="BR29" s="25">
        <v>0</v>
      </c>
      <c r="BS29" s="25">
        <v>1</v>
      </c>
      <c r="BT29" s="25">
        <v>0</v>
      </c>
      <c r="BU29" s="25">
        <v>1</v>
      </c>
      <c r="BV29" s="25">
        <v>1</v>
      </c>
      <c r="BW29" s="25">
        <v>1</v>
      </c>
      <c r="BX29" s="25">
        <v>1</v>
      </c>
      <c r="BY29" s="25">
        <v>0</v>
      </c>
      <c r="BZ29" s="25">
        <v>1</v>
      </c>
      <c r="CA29" s="25">
        <v>1</v>
      </c>
      <c r="CB29" s="25">
        <v>1</v>
      </c>
      <c r="CC29" s="25">
        <v>1</v>
      </c>
      <c r="CD29" s="25">
        <v>0</v>
      </c>
      <c r="CE29" s="25">
        <v>1</v>
      </c>
      <c r="CF29" s="25">
        <v>0</v>
      </c>
      <c r="CG29" s="25">
        <v>1</v>
      </c>
      <c r="CH29" s="25">
        <v>1</v>
      </c>
      <c r="CI29" s="25">
        <v>1</v>
      </c>
      <c r="CJ29" s="25">
        <v>1</v>
      </c>
      <c r="CK29" s="25">
        <v>0</v>
      </c>
      <c r="CL29" s="25">
        <v>1</v>
      </c>
      <c r="CM29" s="25">
        <v>1</v>
      </c>
      <c r="CN29" s="25">
        <v>1</v>
      </c>
      <c r="CO29" s="25">
        <v>1</v>
      </c>
      <c r="CP29" s="25">
        <v>1</v>
      </c>
      <c r="CQ29" s="25">
        <v>1</v>
      </c>
      <c r="CR29" s="25">
        <v>0</v>
      </c>
      <c r="CS29" s="25">
        <v>0</v>
      </c>
      <c r="CT29" s="25">
        <v>1</v>
      </c>
      <c r="CU29" s="25">
        <v>1</v>
      </c>
      <c r="CV29" s="25">
        <v>0</v>
      </c>
      <c r="CW29" s="25">
        <v>1</v>
      </c>
      <c r="CX29" s="25">
        <v>0</v>
      </c>
      <c r="CY29" s="25">
        <v>1</v>
      </c>
      <c r="CZ29" s="25">
        <v>0</v>
      </c>
      <c r="DA29" s="25">
        <v>1</v>
      </c>
      <c r="DB29" s="24">
        <v>1</v>
      </c>
    </row>
    <row r="30" spans="2:106" x14ac:dyDescent="0.35">
      <c r="B30" s="32"/>
      <c r="C30" s="14"/>
      <c r="D30" s="31"/>
      <c r="F30" s="27">
        <v>25</v>
      </c>
      <c r="G30" s="26">
        <v>1</v>
      </c>
      <c r="H30" s="25">
        <v>0</v>
      </c>
      <c r="I30" s="25">
        <v>1</v>
      </c>
      <c r="J30" s="25">
        <v>0</v>
      </c>
      <c r="K30" s="25">
        <v>1</v>
      </c>
      <c r="L30" s="25">
        <v>0</v>
      </c>
      <c r="M30" s="25">
        <v>1</v>
      </c>
      <c r="N30" s="25">
        <v>1</v>
      </c>
      <c r="O30" s="25">
        <v>1</v>
      </c>
      <c r="P30" s="25">
        <v>1</v>
      </c>
      <c r="Q30" s="25">
        <v>0</v>
      </c>
      <c r="R30" s="25">
        <v>1</v>
      </c>
      <c r="S30" s="25">
        <v>1</v>
      </c>
      <c r="T30" s="25">
        <v>0</v>
      </c>
      <c r="U30" s="25">
        <v>0</v>
      </c>
      <c r="V30" s="25">
        <v>1</v>
      </c>
      <c r="W30" s="25">
        <v>0</v>
      </c>
      <c r="X30" s="25">
        <v>1</v>
      </c>
      <c r="Y30" s="25">
        <v>0</v>
      </c>
      <c r="Z30" s="25">
        <v>0</v>
      </c>
      <c r="AA30" s="25">
        <v>1</v>
      </c>
      <c r="AB30" s="25">
        <v>1</v>
      </c>
      <c r="AC30" s="25">
        <v>1</v>
      </c>
      <c r="AD30" s="25">
        <v>0</v>
      </c>
      <c r="AE30" s="25">
        <v>0</v>
      </c>
      <c r="AF30" s="25">
        <v>1</v>
      </c>
      <c r="AG30" s="25">
        <v>0</v>
      </c>
      <c r="AH30" s="25">
        <v>0</v>
      </c>
      <c r="AI30" s="25">
        <v>1</v>
      </c>
      <c r="AJ30" s="25">
        <v>1</v>
      </c>
      <c r="AK30" s="25">
        <v>1</v>
      </c>
      <c r="AL30" s="25">
        <v>1</v>
      </c>
      <c r="AM30" s="25">
        <v>1</v>
      </c>
      <c r="AN30" s="25">
        <v>1</v>
      </c>
      <c r="AO30" s="25">
        <v>0</v>
      </c>
      <c r="AP30" s="25">
        <v>1</v>
      </c>
      <c r="AQ30" s="25">
        <v>1</v>
      </c>
      <c r="AR30" s="25">
        <v>1</v>
      </c>
      <c r="AS30" s="25">
        <v>0</v>
      </c>
      <c r="AT30" s="25">
        <v>0</v>
      </c>
      <c r="AU30" s="25">
        <v>0</v>
      </c>
      <c r="AV30" s="25">
        <v>0</v>
      </c>
      <c r="AW30" s="25">
        <v>1</v>
      </c>
      <c r="AX30" s="25">
        <v>1</v>
      </c>
      <c r="AY30" s="25">
        <v>0</v>
      </c>
      <c r="AZ30" s="25">
        <v>0</v>
      </c>
      <c r="BA30" s="25">
        <v>1</v>
      </c>
      <c r="BB30" s="25">
        <v>1</v>
      </c>
      <c r="BC30" s="25">
        <v>1</v>
      </c>
      <c r="BD30" s="25">
        <v>1</v>
      </c>
      <c r="BE30" s="25">
        <v>0</v>
      </c>
      <c r="BF30" s="25">
        <v>1</v>
      </c>
      <c r="BG30" s="25">
        <v>0</v>
      </c>
      <c r="BH30" s="25">
        <v>1</v>
      </c>
      <c r="BI30" s="25">
        <v>1</v>
      </c>
      <c r="BJ30" s="25">
        <v>0</v>
      </c>
      <c r="BK30" s="25">
        <v>1</v>
      </c>
      <c r="BL30" s="25">
        <v>0</v>
      </c>
      <c r="BM30" s="25">
        <v>1</v>
      </c>
      <c r="BN30" s="25">
        <v>1</v>
      </c>
      <c r="BO30" s="25">
        <v>1</v>
      </c>
      <c r="BP30" s="25">
        <v>0</v>
      </c>
      <c r="BQ30" s="25">
        <v>1</v>
      </c>
      <c r="BR30" s="25">
        <v>0</v>
      </c>
      <c r="BS30" s="25">
        <v>0</v>
      </c>
      <c r="BT30" s="25">
        <v>0</v>
      </c>
      <c r="BU30" s="25">
        <v>1</v>
      </c>
      <c r="BV30" s="25">
        <v>1</v>
      </c>
      <c r="BW30" s="25">
        <v>1</v>
      </c>
      <c r="BX30" s="25">
        <v>0</v>
      </c>
      <c r="BY30" s="25">
        <v>1</v>
      </c>
      <c r="BZ30" s="25">
        <v>1</v>
      </c>
      <c r="CA30" s="25">
        <v>1</v>
      </c>
      <c r="CB30" s="25">
        <v>0</v>
      </c>
      <c r="CC30" s="25">
        <v>1</v>
      </c>
      <c r="CD30" s="25">
        <v>0</v>
      </c>
      <c r="CE30" s="25">
        <v>1</v>
      </c>
      <c r="CF30" s="25">
        <v>0</v>
      </c>
      <c r="CG30" s="25">
        <v>1</v>
      </c>
      <c r="CH30" s="25">
        <v>1</v>
      </c>
      <c r="CI30" s="25">
        <v>0</v>
      </c>
      <c r="CJ30" s="25">
        <v>0</v>
      </c>
      <c r="CK30" s="25">
        <v>1</v>
      </c>
      <c r="CL30" s="25">
        <v>0</v>
      </c>
      <c r="CM30" s="25">
        <v>1</v>
      </c>
      <c r="CN30" s="25">
        <v>1</v>
      </c>
      <c r="CO30" s="25">
        <v>1</v>
      </c>
      <c r="CP30" s="25">
        <v>0</v>
      </c>
      <c r="CQ30" s="25">
        <v>0</v>
      </c>
      <c r="CR30" s="25">
        <v>1</v>
      </c>
      <c r="CS30" s="25">
        <v>1</v>
      </c>
      <c r="CT30" s="25">
        <v>0</v>
      </c>
      <c r="CU30" s="25">
        <v>0</v>
      </c>
      <c r="CV30" s="25">
        <v>0</v>
      </c>
      <c r="CW30" s="25">
        <v>0</v>
      </c>
      <c r="CX30" s="25">
        <v>0</v>
      </c>
      <c r="CY30" s="25">
        <v>0</v>
      </c>
      <c r="CZ30" s="25">
        <v>0</v>
      </c>
      <c r="DA30" s="25">
        <v>1</v>
      </c>
      <c r="DB30" s="24">
        <v>0</v>
      </c>
    </row>
    <row r="31" spans="2:106" x14ac:dyDescent="0.35">
      <c r="B31" s="32"/>
      <c r="C31" s="14"/>
      <c r="D31" s="31"/>
      <c r="F31" s="27">
        <v>26</v>
      </c>
      <c r="G31" s="26">
        <v>0</v>
      </c>
      <c r="H31" s="25">
        <v>1</v>
      </c>
      <c r="I31" s="25">
        <v>1</v>
      </c>
      <c r="J31" s="25">
        <v>0</v>
      </c>
      <c r="K31" s="25">
        <v>1</v>
      </c>
      <c r="L31" s="25">
        <v>0</v>
      </c>
      <c r="M31" s="25">
        <v>1</v>
      </c>
      <c r="N31" s="25">
        <v>1</v>
      </c>
      <c r="O31" s="25">
        <v>1</v>
      </c>
      <c r="P31" s="25">
        <v>1</v>
      </c>
      <c r="Q31" s="25">
        <v>1</v>
      </c>
      <c r="R31" s="25">
        <v>1</v>
      </c>
      <c r="S31" s="25">
        <v>0</v>
      </c>
      <c r="T31" s="25">
        <v>1</v>
      </c>
      <c r="U31" s="25">
        <v>1</v>
      </c>
      <c r="V31" s="25">
        <v>1</v>
      </c>
      <c r="W31" s="25">
        <v>0</v>
      </c>
      <c r="X31" s="25">
        <v>1</v>
      </c>
      <c r="Y31" s="25">
        <v>1</v>
      </c>
      <c r="Z31" s="25">
        <v>0</v>
      </c>
      <c r="AA31" s="25">
        <v>1</v>
      </c>
      <c r="AB31" s="25">
        <v>0</v>
      </c>
      <c r="AC31" s="25">
        <v>1</v>
      </c>
      <c r="AD31" s="25">
        <v>1</v>
      </c>
      <c r="AE31" s="25">
        <v>1</v>
      </c>
      <c r="AF31" s="25">
        <v>0</v>
      </c>
      <c r="AG31" s="25">
        <v>0</v>
      </c>
      <c r="AH31" s="25">
        <v>1</v>
      </c>
      <c r="AI31" s="25">
        <v>1</v>
      </c>
      <c r="AJ31" s="25">
        <v>1</v>
      </c>
      <c r="AK31" s="25">
        <v>0</v>
      </c>
      <c r="AL31" s="25">
        <v>0</v>
      </c>
      <c r="AM31" s="25">
        <v>1</v>
      </c>
      <c r="AN31" s="25">
        <v>0</v>
      </c>
      <c r="AO31" s="25">
        <v>1</v>
      </c>
      <c r="AP31" s="25">
        <v>1</v>
      </c>
      <c r="AQ31" s="25">
        <v>0</v>
      </c>
      <c r="AR31" s="25">
        <v>1</v>
      </c>
      <c r="AS31" s="25">
        <v>1</v>
      </c>
      <c r="AT31" s="25">
        <v>0</v>
      </c>
      <c r="AU31" s="25">
        <v>1</v>
      </c>
      <c r="AV31" s="25">
        <v>1</v>
      </c>
      <c r="AW31" s="25">
        <v>1</v>
      </c>
      <c r="AX31" s="25">
        <v>1</v>
      </c>
      <c r="AY31" s="25">
        <v>0</v>
      </c>
      <c r="AZ31" s="25">
        <v>1</v>
      </c>
      <c r="BA31" s="25">
        <v>1</v>
      </c>
      <c r="BB31" s="25">
        <v>1</v>
      </c>
      <c r="BC31" s="25">
        <v>1</v>
      </c>
      <c r="BD31" s="25">
        <v>1</v>
      </c>
      <c r="BE31" s="25">
        <v>1</v>
      </c>
      <c r="BF31" s="25">
        <v>1</v>
      </c>
      <c r="BG31" s="25">
        <v>1</v>
      </c>
      <c r="BH31" s="25">
        <v>1</v>
      </c>
      <c r="BI31" s="25">
        <v>0</v>
      </c>
      <c r="BJ31" s="25">
        <v>0</v>
      </c>
      <c r="BK31" s="25">
        <v>1</v>
      </c>
      <c r="BL31" s="25">
        <v>1</v>
      </c>
      <c r="BM31" s="25">
        <v>1</v>
      </c>
      <c r="BN31" s="25">
        <v>0</v>
      </c>
      <c r="BO31" s="25">
        <v>1</v>
      </c>
      <c r="BP31" s="25">
        <v>1</v>
      </c>
      <c r="BQ31" s="25">
        <v>1</v>
      </c>
      <c r="BR31" s="25">
        <v>1</v>
      </c>
      <c r="BS31" s="25">
        <v>0</v>
      </c>
      <c r="BT31" s="25">
        <v>1</v>
      </c>
      <c r="BU31" s="25">
        <v>0</v>
      </c>
      <c r="BV31" s="25">
        <v>0</v>
      </c>
      <c r="BW31" s="25">
        <v>1</v>
      </c>
      <c r="BX31" s="25">
        <v>0</v>
      </c>
      <c r="BY31" s="25">
        <v>1</v>
      </c>
      <c r="BZ31" s="25">
        <v>1</v>
      </c>
      <c r="CA31" s="25">
        <v>0</v>
      </c>
      <c r="CB31" s="25">
        <v>1</v>
      </c>
      <c r="CC31" s="25">
        <v>1</v>
      </c>
      <c r="CD31" s="25">
        <v>0</v>
      </c>
      <c r="CE31" s="25">
        <v>1</v>
      </c>
      <c r="CF31" s="25">
        <v>1</v>
      </c>
      <c r="CG31" s="25">
        <v>1</v>
      </c>
      <c r="CH31" s="25">
        <v>1</v>
      </c>
      <c r="CI31" s="25">
        <v>0</v>
      </c>
      <c r="CJ31" s="25">
        <v>1</v>
      </c>
      <c r="CK31" s="25">
        <v>1</v>
      </c>
      <c r="CL31" s="25">
        <v>0</v>
      </c>
      <c r="CM31" s="25">
        <v>1</v>
      </c>
      <c r="CN31" s="25">
        <v>1</v>
      </c>
      <c r="CO31" s="25">
        <v>1</v>
      </c>
      <c r="CP31" s="25">
        <v>1</v>
      </c>
      <c r="CQ31" s="25">
        <v>1</v>
      </c>
      <c r="CR31" s="25">
        <v>1</v>
      </c>
      <c r="CS31" s="25">
        <v>1</v>
      </c>
      <c r="CT31" s="25">
        <v>0</v>
      </c>
      <c r="CU31" s="25">
        <v>0</v>
      </c>
      <c r="CV31" s="25">
        <v>1</v>
      </c>
      <c r="CW31" s="25">
        <v>1</v>
      </c>
      <c r="CX31" s="25">
        <v>1</v>
      </c>
      <c r="CY31" s="25">
        <v>1</v>
      </c>
      <c r="CZ31" s="25">
        <v>0</v>
      </c>
      <c r="DA31" s="25">
        <v>1</v>
      </c>
      <c r="DB31" s="24">
        <v>1</v>
      </c>
    </row>
    <row r="32" spans="2:106" x14ac:dyDescent="0.35">
      <c r="B32" s="30"/>
      <c r="C32" s="29"/>
      <c r="D32" s="28"/>
      <c r="F32" s="27">
        <v>27</v>
      </c>
      <c r="G32" s="26">
        <v>1</v>
      </c>
      <c r="H32" s="25">
        <v>1</v>
      </c>
      <c r="I32" s="25">
        <v>0</v>
      </c>
      <c r="J32" s="25">
        <v>0</v>
      </c>
      <c r="K32" s="25">
        <v>1</v>
      </c>
      <c r="L32" s="25">
        <v>0</v>
      </c>
      <c r="M32" s="25">
        <v>0</v>
      </c>
      <c r="N32" s="25">
        <v>0</v>
      </c>
      <c r="O32" s="25">
        <v>1</v>
      </c>
      <c r="P32" s="25">
        <v>0</v>
      </c>
      <c r="Q32" s="25">
        <v>1</v>
      </c>
      <c r="R32" s="25">
        <v>1</v>
      </c>
      <c r="S32" s="25">
        <v>1</v>
      </c>
      <c r="T32" s="25">
        <v>1</v>
      </c>
      <c r="U32" s="25">
        <v>1</v>
      </c>
      <c r="V32" s="25">
        <v>1</v>
      </c>
      <c r="W32" s="25">
        <v>1</v>
      </c>
      <c r="X32" s="25">
        <v>1</v>
      </c>
      <c r="Y32" s="25">
        <v>1</v>
      </c>
      <c r="Z32" s="25">
        <v>0</v>
      </c>
      <c r="AA32" s="25">
        <v>1</v>
      </c>
      <c r="AB32" s="25">
        <v>0</v>
      </c>
      <c r="AC32" s="25">
        <v>1</v>
      </c>
      <c r="AD32" s="25">
        <v>0</v>
      </c>
      <c r="AE32" s="25">
        <v>1</v>
      </c>
      <c r="AF32" s="25">
        <v>1</v>
      </c>
      <c r="AG32" s="25">
        <v>1</v>
      </c>
      <c r="AH32" s="25">
        <v>1</v>
      </c>
      <c r="AI32" s="25">
        <v>1</v>
      </c>
      <c r="AJ32" s="25">
        <v>0</v>
      </c>
      <c r="AK32" s="25">
        <v>0</v>
      </c>
      <c r="AL32" s="25">
        <v>0</v>
      </c>
      <c r="AM32" s="25">
        <v>0</v>
      </c>
      <c r="AN32" s="25">
        <v>1</v>
      </c>
      <c r="AO32" s="25">
        <v>0</v>
      </c>
      <c r="AP32" s="25">
        <v>1</v>
      </c>
      <c r="AQ32" s="25">
        <v>1</v>
      </c>
      <c r="AR32" s="25">
        <v>1</v>
      </c>
      <c r="AS32" s="25">
        <v>1</v>
      </c>
      <c r="AT32" s="25">
        <v>0</v>
      </c>
      <c r="AU32" s="25">
        <v>0</v>
      </c>
      <c r="AV32" s="25">
        <v>1</v>
      </c>
      <c r="AW32" s="25">
        <v>1</v>
      </c>
      <c r="AX32" s="25">
        <v>1</v>
      </c>
      <c r="AY32" s="25">
        <v>0</v>
      </c>
      <c r="AZ32" s="25">
        <v>1</v>
      </c>
      <c r="BA32" s="25">
        <v>0</v>
      </c>
      <c r="BB32" s="25">
        <v>1</v>
      </c>
      <c r="BC32" s="25">
        <v>1</v>
      </c>
      <c r="BD32" s="25">
        <v>1</v>
      </c>
      <c r="BE32" s="25">
        <v>1</v>
      </c>
      <c r="BF32" s="25">
        <v>1</v>
      </c>
      <c r="BG32" s="25">
        <v>1</v>
      </c>
      <c r="BH32" s="25">
        <v>1</v>
      </c>
      <c r="BI32" s="25">
        <v>1</v>
      </c>
      <c r="BJ32" s="25">
        <v>1</v>
      </c>
      <c r="BK32" s="25">
        <v>0</v>
      </c>
      <c r="BL32" s="25">
        <v>0</v>
      </c>
      <c r="BM32" s="25">
        <v>0</v>
      </c>
      <c r="BN32" s="25">
        <v>1</v>
      </c>
      <c r="BO32" s="25">
        <v>0</v>
      </c>
      <c r="BP32" s="25">
        <v>1</v>
      </c>
      <c r="BQ32" s="25">
        <v>1</v>
      </c>
      <c r="BR32" s="25">
        <v>0</v>
      </c>
      <c r="BS32" s="25">
        <v>0</v>
      </c>
      <c r="BT32" s="25">
        <v>1</v>
      </c>
      <c r="BU32" s="25">
        <v>0</v>
      </c>
      <c r="BV32" s="25">
        <v>1</v>
      </c>
      <c r="BW32" s="25">
        <v>0</v>
      </c>
      <c r="BX32" s="25">
        <v>0</v>
      </c>
      <c r="BY32" s="25">
        <v>1</v>
      </c>
      <c r="BZ32" s="25">
        <v>1</v>
      </c>
      <c r="CA32" s="25">
        <v>1</v>
      </c>
      <c r="CB32" s="25">
        <v>0</v>
      </c>
      <c r="CC32" s="25">
        <v>0</v>
      </c>
      <c r="CD32" s="25">
        <v>1</v>
      </c>
      <c r="CE32" s="25">
        <v>1</v>
      </c>
      <c r="CF32" s="25">
        <v>1</v>
      </c>
      <c r="CG32" s="25">
        <v>1</v>
      </c>
      <c r="CH32" s="25">
        <v>1</v>
      </c>
      <c r="CI32" s="25">
        <v>1</v>
      </c>
      <c r="CJ32" s="25">
        <v>1</v>
      </c>
      <c r="CK32" s="25">
        <v>0</v>
      </c>
      <c r="CL32" s="25">
        <v>0</v>
      </c>
      <c r="CM32" s="25">
        <v>1</v>
      </c>
      <c r="CN32" s="25">
        <v>1</v>
      </c>
      <c r="CO32" s="25">
        <v>0</v>
      </c>
      <c r="CP32" s="25">
        <v>1</v>
      </c>
      <c r="CQ32" s="25">
        <v>1</v>
      </c>
      <c r="CR32" s="25">
        <v>0</v>
      </c>
      <c r="CS32" s="25">
        <v>1</v>
      </c>
      <c r="CT32" s="25">
        <v>1</v>
      </c>
      <c r="CU32" s="25">
        <v>1</v>
      </c>
      <c r="CV32" s="25">
        <v>1</v>
      </c>
      <c r="CW32" s="25">
        <v>1</v>
      </c>
      <c r="CX32" s="25">
        <v>0</v>
      </c>
      <c r="CY32" s="25">
        <v>0</v>
      </c>
      <c r="CZ32" s="25">
        <v>1</v>
      </c>
      <c r="DA32" s="25">
        <v>0</v>
      </c>
      <c r="DB32" s="24">
        <v>0</v>
      </c>
    </row>
    <row r="33" spans="6:106" x14ac:dyDescent="0.35">
      <c r="F33" s="27">
        <v>28</v>
      </c>
      <c r="G33" s="26">
        <v>0</v>
      </c>
      <c r="H33" s="25">
        <v>1</v>
      </c>
      <c r="I33" s="25">
        <v>0</v>
      </c>
      <c r="J33" s="25">
        <v>1</v>
      </c>
      <c r="K33" s="25">
        <v>1</v>
      </c>
      <c r="L33" s="25">
        <v>0</v>
      </c>
      <c r="M33" s="25">
        <v>0</v>
      </c>
      <c r="N33" s="25">
        <v>1</v>
      </c>
      <c r="O33" s="25">
        <v>1</v>
      </c>
      <c r="P33" s="25">
        <v>0</v>
      </c>
      <c r="Q33" s="25">
        <v>1</v>
      </c>
      <c r="R33" s="25">
        <v>1</v>
      </c>
      <c r="S33" s="25">
        <v>1</v>
      </c>
      <c r="T33" s="25">
        <v>0</v>
      </c>
      <c r="U33" s="25">
        <v>0</v>
      </c>
      <c r="V33" s="25">
        <v>0</v>
      </c>
      <c r="W33" s="25">
        <v>1</v>
      </c>
      <c r="X33" s="25">
        <v>1</v>
      </c>
      <c r="Y33" s="25">
        <v>1</v>
      </c>
      <c r="Z33" s="25">
        <v>1</v>
      </c>
      <c r="AA33" s="25">
        <v>0</v>
      </c>
      <c r="AB33" s="25">
        <v>1</v>
      </c>
      <c r="AC33" s="25">
        <v>1</v>
      </c>
      <c r="AD33" s="25">
        <v>0</v>
      </c>
      <c r="AE33" s="25">
        <v>0</v>
      </c>
      <c r="AF33" s="25">
        <v>1</v>
      </c>
      <c r="AG33" s="25">
        <v>1</v>
      </c>
      <c r="AH33" s="25">
        <v>0</v>
      </c>
      <c r="AI33" s="25">
        <v>0</v>
      </c>
      <c r="AJ33" s="25">
        <v>1</v>
      </c>
      <c r="AK33" s="25">
        <v>1</v>
      </c>
      <c r="AL33" s="25">
        <v>1</v>
      </c>
      <c r="AM33" s="25">
        <v>0</v>
      </c>
      <c r="AN33" s="25">
        <v>0</v>
      </c>
      <c r="AO33" s="25">
        <v>0</v>
      </c>
      <c r="AP33" s="25">
        <v>0</v>
      </c>
      <c r="AQ33" s="25">
        <v>1</v>
      </c>
      <c r="AR33" s="25">
        <v>0</v>
      </c>
      <c r="AS33" s="25">
        <v>1</v>
      </c>
      <c r="AT33" s="25">
        <v>1</v>
      </c>
      <c r="AU33" s="25">
        <v>1</v>
      </c>
      <c r="AV33" s="25">
        <v>1</v>
      </c>
      <c r="AW33" s="25">
        <v>0</v>
      </c>
      <c r="AX33" s="25">
        <v>0</v>
      </c>
      <c r="AY33" s="25">
        <v>0</v>
      </c>
      <c r="AZ33" s="25">
        <v>1</v>
      </c>
      <c r="BA33" s="25">
        <v>0</v>
      </c>
      <c r="BB33" s="25">
        <v>0</v>
      </c>
      <c r="BC33" s="25">
        <v>0</v>
      </c>
      <c r="BD33" s="25">
        <v>1</v>
      </c>
      <c r="BE33" s="25">
        <v>1</v>
      </c>
      <c r="BF33" s="25">
        <v>0</v>
      </c>
      <c r="BG33" s="25">
        <v>0</v>
      </c>
      <c r="BH33" s="25">
        <v>1</v>
      </c>
      <c r="BI33" s="25">
        <v>1</v>
      </c>
      <c r="BJ33" s="25">
        <v>1</v>
      </c>
      <c r="BK33" s="25">
        <v>0</v>
      </c>
      <c r="BL33" s="25">
        <v>1</v>
      </c>
      <c r="BM33" s="25">
        <v>1</v>
      </c>
      <c r="BN33" s="25">
        <v>1</v>
      </c>
      <c r="BO33" s="25">
        <v>0</v>
      </c>
      <c r="BP33" s="25">
        <v>1</v>
      </c>
      <c r="BQ33" s="25">
        <v>1</v>
      </c>
      <c r="BR33" s="25">
        <v>0</v>
      </c>
      <c r="BS33" s="25">
        <v>0</v>
      </c>
      <c r="BT33" s="25">
        <v>1</v>
      </c>
      <c r="BU33" s="25">
        <v>1</v>
      </c>
      <c r="BV33" s="25">
        <v>1</v>
      </c>
      <c r="BW33" s="25">
        <v>1</v>
      </c>
      <c r="BX33" s="25">
        <v>0</v>
      </c>
      <c r="BY33" s="25">
        <v>0</v>
      </c>
      <c r="BZ33" s="25">
        <v>0</v>
      </c>
      <c r="CA33" s="25">
        <v>0</v>
      </c>
      <c r="CB33" s="25">
        <v>0</v>
      </c>
      <c r="CC33" s="25">
        <v>0</v>
      </c>
      <c r="CD33" s="25">
        <v>0</v>
      </c>
      <c r="CE33" s="25">
        <v>0</v>
      </c>
      <c r="CF33" s="25">
        <v>1</v>
      </c>
      <c r="CG33" s="25">
        <v>1</v>
      </c>
      <c r="CH33" s="25">
        <v>0</v>
      </c>
      <c r="CI33" s="25">
        <v>1</v>
      </c>
      <c r="CJ33" s="25">
        <v>1</v>
      </c>
      <c r="CK33" s="25">
        <v>1</v>
      </c>
      <c r="CL33" s="25">
        <v>1</v>
      </c>
      <c r="CM33" s="25">
        <v>1</v>
      </c>
      <c r="CN33" s="25">
        <v>1</v>
      </c>
      <c r="CO33" s="25">
        <v>0</v>
      </c>
      <c r="CP33" s="25">
        <v>0</v>
      </c>
      <c r="CQ33" s="25">
        <v>1</v>
      </c>
      <c r="CR33" s="25">
        <v>0</v>
      </c>
      <c r="CS33" s="25">
        <v>1</v>
      </c>
      <c r="CT33" s="25">
        <v>1</v>
      </c>
      <c r="CU33" s="25">
        <v>0</v>
      </c>
      <c r="CV33" s="25">
        <v>1</v>
      </c>
      <c r="CW33" s="25">
        <v>0</v>
      </c>
      <c r="CX33" s="25">
        <v>1</v>
      </c>
      <c r="CY33" s="25">
        <v>1</v>
      </c>
      <c r="CZ33" s="25">
        <v>0</v>
      </c>
      <c r="DA33" s="25">
        <v>0</v>
      </c>
      <c r="DB33" s="24">
        <v>1</v>
      </c>
    </row>
    <row r="34" spans="6:106" x14ac:dyDescent="0.35">
      <c r="F34" s="27">
        <v>29</v>
      </c>
      <c r="G34" s="26">
        <v>1</v>
      </c>
      <c r="H34" s="25">
        <v>1</v>
      </c>
      <c r="I34" s="25">
        <v>1</v>
      </c>
      <c r="J34" s="25">
        <v>0</v>
      </c>
      <c r="K34" s="25">
        <v>1</v>
      </c>
      <c r="L34" s="25">
        <v>1</v>
      </c>
      <c r="M34" s="25">
        <v>1</v>
      </c>
      <c r="N34" s="25">
        <v>1</v>
      </c>
      <c r="O34" s="25">
        <v>1</v>
      </c>
      <c r="P34" s="25">
        <v>0</v>
      </c>
      <c r="Q34" s="25">
        <v>1</v>
      </c>
      <c r="R34" s="25">
        <v>0</v>
      </c>
      <c r="S34" s="25">
        <v>1</v>
      </c>
      <c r="T34" s="25">
        <v>1</v>
      </c>
      <c r="U34" s="25">
        <v>1</v>
      </c>
      <c r="V34" s="25">
        <v>1</v>
      </c>
      <c r="W34" s="25">
        <v>0</v>
      </c>
      <c r="X34" s="25">
        <v>0</v>
      </c>
      <c r="Y34" s="25">
        <v>1</v>
      </c>
      <c r="Z34" s="25">
        <v>0</v>
      </c>
      <c r="AA34" s="25">
        <v>1</v>
      </c>
      <c r="AB34" s="25">
        <v>1</v>
      </c>
      <c r="AC34" s="25">
        <v>1</v>
      </c>
      <c r="AD34" s="25">
        <v>0</v>
      </c>
      <c r="AE34" s="25">
        <v>1</v>
      </c>
      <c r="AF34" s="25">
        <v>0</v>
      </c>
      <c r="AG34" s="25">
        <v>0</v>
      </c>
      <c r="AH34" s="25">
        <v>1</v>
      </c>
      <c r="AI34" s="25">
        <v>1</v>
      </c>
      <c r="AJ34" s="25">
        <v>1</v>
      </c>
      <c r="AK34" s="25">
        <v>1</v>
      </c>
      <c r="AL34" s="25">
        <v>0</v>
      </c>
      <c r="AM34" s="25">
        <v>1</v>
      </c>
      <c r="AN34" s="25">
        <v>0</v>
      </c>
      <c r="AO34" s="25">
        <v>0</v>
      </c>
      <c r="AP34" s="25">
        <v>1</v>
      </c>
      <c r="AQ34" s="25">
        <v>0</v>
      </c>
      <c r="AR34" s="25">
        <v>0</v>
      </c>
      <c r="AS34" s="25">
        <v>1</v>
      </c>
      <c r="AT34" s="25">
        <v>1</v>
      </c>
      <c r="AU34" s="25">
        <v>1</v>
      </c>
      <c r="AV34" s="25">
        <v>1</v>
      </c>
      <c r="AW34" s="25">
        <v>0</v>
      </c>
      <c r="AX34" s="25">
        <v>0</v>
      </c>
      <c r="AY34" s="25">
        <v>1</v>
      </c>
      <c r="AZ34" s="25">
        <v>1</v>
      </c>
      <c r="BA34" s="25">
        <v>1</v>
      </c>
      <c r="BB34" s="25">
        <v>0</v>
      </c>
      <c r="BC34" s="25">
        <v>1</v>
      </c>
      <c r="BD34" s="25">
        <v>0</v>
      </c>
      <c r="BE34" s="25">
        <v>1</v>
      </c>
      <c r="BF34" s="25">
        <v>0</v>
      </c>
      <c r="BG34" s="25">
        <v>0</v>
      </c>
      <c r="BH34" s="25">
        <v>1</v>
      </c>
      <c r="BI34" s="25">
        <v>1</v>
      </c>
      <c r="BJ34" s="25">
        <v>0</v>
      </c>
      <c r="BK34" s="25">
        <v>0</v>
      </c>
      <c r="BL34" s="25">
        <v>1</v>
      </c>
      <c r="BM34" s="25">
        <v>1</v>
      </c>
      <c r="BN34" s="25">
        <v>0</v>
      </c>
      <c r="BO34" s="25">
        <v>0</v>
      </c>
      <c r="BP34" s="25">
        <v>1</v>
      </c>
      <c r="BQ34" s="25">
        <v>0</v>
      </c>
      <c r="BR34" s="25">
        <v>0</v>
      </c>
      <c r="BS34" s="25">
        <v>1</v>
      </c>
      <c r="BT34" s="25">
        <v>0</v>
      </c>
      <c r="BU34" s="25">
        <v>0</v>
      </c>
      <c r="BV34" s="25">
        <v>0</v>
      </c>
      <c r="BW34" s="25">
        <v>1</v>
      </c>
      <c r="BX34" s="25">
        <v>1</v>
      </c>
      <c r="BY34" s="25">
        <v>0</v>
      </c>
      <c r="BZ34" s="25">
        <v>0</v>
      </c>
      <c r="CA34" s="25">
        <v>0</v>
      </c>
      <c r="CB34" s="25">
        <v>0</v>
      </c>
      <c r="CC34" s="25">
        <v>1</v>
      </c>
      <c r="CD34" s="25">
        <v>1</v>
      </c>
      <c r="CE34" s="25">
        <v>0</v>
      </c>
      <c r="CF34" s="25">
        <v>0</v>
      </c>
      <c r="CG34" s="25">
        <v>1</v>
      </c>
      <c r="CH34" s="25">
        <v>1</v>
      </c>
      <c r="CI34" s="25">
        <v>1</v>
      </c>
      <c r="CJ34" s="25">
        <v>1</v>
      </c>
      <c r="CK34" s="25">
        <v>1</v>
      </c>
      <c r="CL34" s="25">
        <v>0</v>
      </c>
      <c r="CM34" s="25">
        <v>0</v>
      </c>
      <c r="CN34" s="25">
        <v>0</v>
      </c>
      <c r="CO34" s="25">
        <v>0</v>
      </c>
      <c r="CP34" s="25">
        <v>1</v>
      </c>
      <c r="CQ34" s="25">
        <v>1</v>
      </c>
      <c r="CR34" s="25">
        <v>1</v>
      </c>
      <c r="CS34" s="25">
        <v>0</v>
      </c>
      <c r="CT34" s="25">
        <v>0</v>
      </c>
      <c r="CU34" s="25">
        <v>0</v>
      </c>
      <c r="CV34" s="25">
        <v>1</v>
      </c>
      <c r="CW34" s="25">
        <v>1</v>
      </c>
      <c r="CX34" s="25">
        <v>1</v>
      </c>
      <c r="CY34" s="25">
        <v>1</v>
      </c>
      <c r="CZ34" s="25">
        <v>1</v>
      </c>
      <c r="DA34" s="25">
        <v>1</v>
      </c>
      <c r="DB34" s="24">
        <v>0</v>
      </c>
    </row>
    <row r="35" spans="6:106" x14ac:dyDescent="0.35">
      <c r="F35" s="27">
        <v>30</v>
      </c>
      <c r="G35" s="26">
        <v>1</v>
      </c>
      <c r="H35" s="25">
        <v>1</v>
      </c>
      <c r="I35" s="25">
        <v>1</v>
      </c>
      <c r="J35" s="25">
        <v>1</v>
      </c>
      <c r="K35" s="25">
        <v>1</v>
      </c>
      <c r="L35" s="25">
        <v>1</v>
      </c>
      <c r="M35" s="25">
        <v>1</v>
      </c>
      <c r="N35" s="25">
        <v>1</v>
      </c>
      <c r="O35" s="25">
        <v>1</v>
      </c>
      <c r="P35" s="25">
        <v>1</v>
      </c>
      <c r="Q35" s="25">
        <v>0</v>
      </c>
      <c r="R35" s="25">
        <v>0</v>
      </c>
      <c r="S35" s="25">
        <v>1</v>
      </c>
      <c r="T35" s="25">
        <v>1</v>
      </c>
      <c r="U35" s="25">
        <v>1</v>
      </c>
      <c r="V35" s="25">
        <v>1</v>
      </c>
      <c r="W35" s="25">
        <v>1</v>
      </c>
      <c r="X35" s="25">
        <v>0</v>
      </c>
      <c r="Y35" s="25">
        <v>0</v>
      </c>
      <c r="Z35" s="25">
        <v>0</v>
      </c>
      <c r="AA35" s="25">
        <v>1</v>
      </c>
      <c r="AB35" s="25">
        <v>1</v>
      </c>
      <c r="AC35" s="25">
        <v>1</v>
      </c>
      <c r="AD35" s="25">
        <v>1</v>
      </c>
      <c r="AE35" s="25">
        <v>0</v>
      </c>
      <c r="AF35" s="25">
        <v>0</v>
      </c>
      <c r="AG35" s="25">
        <v>1</v>
      </c>
      <c r="AH35" s="25">
        <v>1</v>
      </c>
      <c r="AI35" s="25">
        <v>0</v>
      </c>
      <c r="AJ35" s="25">
        <v>1</v>
      </c>
      <c r="AK35" s="25">
        <v>0</v>
      </c>
      <c r="AL35" s="25">
        <v>1</v>
      </c>
      <c r="AM35" s="25">
        <v>0</v>
      </c>
      <c r="AN35" s="25">
        <v>1</v>
      </c>
      <c r="AO35" s="25">
        <v>0</v>
      </c>
      <c r="AP35" s="25">
        <v>1</v>
      </c>
      <c r="AQ35" s="25">
        <v>0</v>
      </c>
      <c r="AR35" s="25">
        <v>0</v>
      </c>
      <c r="AS35" s="25">
        <v>0</v>
      </c>
      <c r="AT35" s="25">
        <v>0</v>
      </c>
      <c r="AU35" s="25">
        <v>1</v>
      </c>
      <c r="AV35" s="25">
        <v>0</v>
      </c>
      <c r="AW35" s="25">
        <v>1</v>
      </c>
      <c r="AX35" s="25">
        <v>0</v>
      </c>
      <c r="AY35" s="25">
        <v>1</v>
      </c>
      <c r="AZ35" s="25">
        <v>1</v>
      </c>
      <c r="BA35" s="25">
        <v>1</v>
      </c>
      <c r="BB35" s="25">
        <v>0</v>
      </c>
      <c r="BC35" s="25">
        <v>1</v>
      </c>
      <c r="BD35" s="25">
        <v>0</v>
      </c>
      <c r="BE35" s="25">
        <v>0</v>
      </c>
      <c r="BF35" s="25">
        <v>1</v>
      </c>
      <c r="BG35" s="25">
        <v>0</v>
      </c>
      <c r="BH35" s="25">
        <v>1</v>
      </c>
      <c r="BI35" s="25">
        <v>0</v>
      </c>
      <c r="BJ35" s="25">
        <v>1</v>
      </c>
      <c r="BK35" s="25">
        <v>0</v>
      </c>
      <c r="BL35" s="25">
        <v>0</v>
      </c>
      <c r="BM35" s="25">
        <v>1</v>
      </c>
      <c r="BN35" s="25">
        <v>1</v>
      </c>
      <c r="BO35" s="25">
        <v>1</v>
      </c>
      <c r="BP35" s="25">
        <v>1</v>
      </c>
      <c r="BQ35" s="25">
        <v>1</v>
      </c>
      <c r="BR35" s="25">
        <v>0</v>
      </c>
      <c r="BS35" s="25">
        <v>1</v>
      </c>
      <c r="BT35" s="25">
        <v>0</v>
      </c>
      <c r="BU35" s="25">
        <v>1</v>
      </c>
      <c r="BV35" s="25">
        <v>0</v>
      </c>
      <c r="BW35" s="25">
        <v>1</v>
      </c>
      <c r="BX35" s="25">
        <v>1</v>
      </c>
      <c r="BY35" s="25">
        <v>1</v>
      </c>
      <c r="BZ35" s="25">
        <v>1</v>
      </c>
      <c r="CA35" s="25">
        <v>1</v>
      </c>
      <c r="CB35" s="25">
        <v>0</v>
      </c>
      <c r="CC35" s="25">
        <v>1</v>
      </c>
      <c r="CD35" s="25">
        <v>0</v>
      </c>
      <c r="CE35" s="25">
        <v>1</v>
      </c>
      <c r="CF35" s="25">
        <v>0</v>
      </c>
      <c r="CG35" s="25">
        <v>0</v>
      </c>
      <c r="CH35" s="25">
        <v>1</v>
      </c>
      <c r="CI35" s="25">
        <v>1</v>
      </c>
      <c r="CJ35" s="25">
        <v>1</v>
      </c>
      <c r="CK35" s="25">
        <v>0</v>
      </c>
      <c r="CL35" s="25">
        <v>0</v>
      </c>
      <c r="CM35" s="25">
        <v>1</v>
      </c>
      <c r="CN35" s="25">
        <v>1</v>
      </c>
      <c r="CO35" s="25">
        <v>0</v>
      </c>
      <c r="CP35" s="25">
        <v>1</v>
      </c>
      <c r="CQ35" s="25">
        <v>1</v>
      </c>
      <c r="CR35" s="25">
        <v>1</v>
      </c>
      <c r="CS35" s="25">
        <v>0</v>
      </c>
      <c r="CT35" s="25">
        <v>0</v>
      </c>
      <c r="CU35" s="25">
        <v>1</v>
      </c>
      <c r="CV35" s="25">
        <v>0</v>
      </c>
      <c r="CW35" s="25">
        <v>0</v>
      </c>
      <c r="CX35" s="25">
        <v>0</v>
      </c>
      <c r="CY35" s="25">
        <v>1</v>
      </c>
      <c r="CZ35" s="25">
        <v>0</v>
      </c>
      <c r="DA35" s="25">
        <v>1</v>
      </c>
      <c r="DB35" s="24">
        <v>0</v>
      </c>
    </row>
    <row r="36" spans="6:106" x14ac:dyDescent="0.35">
      <c r="F36" s="27">
        <v>31</v>
      </c>
      <c r="G36" s="26">
        <v>1</v>
      </c>
      <c r="H36" s="25">
        <v>1</v>
      </c>
      <c r="I36" s="25">
        <v>1</v>
      </c>
      <c r="J36" s="25">
        <v>0</v>
      </c>
      <c r="K36" s="25">
        <v>1</v>
      </c>
      <c r="L36" s="25">
        <v>1</v>
      </c>
      <c r="M36" s="25">
        <v>1</v>
      </c>
      <c r="N36" s="25">
        <v>1</v>
      </c>
      <c r="O36" s="25">
        <v>1</v>
      </c>
      <c r="P36" s="25">
        <v>1</v>
      </c>
      <c r="Q36" s="25">
        <v>1</v>
      </c>
      <c r="R36" s="25">
        <v>1</v>
      </c>
      <c r="S36" s="25">
        <v>1</v>
      </c>
      <c r="T36" s="25">
        <v>0</v>
      </c>
      <c r="U36" s="25">
        <v>1</v>
      </c>
      <c r="V36" s="25">
        <v>1</v>
      </c>
      <c r="W36" s="25">
        <v>1</v>
      </c>
      <c r="X36" s="25">
        <v>1</v>
      </c>
      <c r="Y36" s="25">
        <v>1</v>
      </c>
      <c r="Z36" s="25">
        <v>1</v>
      </c>
      <c r="AA36" s="25">
        <v>1</v>
      </c>
      <c r="AB36" s="25">
        <v>0</v>
      </c>
      <c r="AC36" s="25">
        <v>1</v>
      </c>
      <c r="AD36" s="25">
        <v>0</v>
      </c>
      <c r="AE36" s="25">
        <v>0</v>
      </c>
      <c r="AF36" s="25">
        <v>1</v>
      </c>
      <c r="AG36" s="25">
        <v>0</v>
      </c>
      <c r="AH36" s="25">
        <v>0</v>
      </c>
      <c r="AI36" s="25">
        <v>1</v>
      </c>
      <c r="AJ36" s="25">
        <v>1</v>
      </c>
      <c r="AK36" s="25">
        <v>1</v>
      </c>
      <c r="AL36" s="25">
        <v>1</v>
      </c>
      <c r="AM36" s="25">
        <v>1</v>
      </c>
      <c r="AN36" s="25">
        <v>0</v>
      </c>
      <c r="AO36" s="25">
        <v>0</v>
      </c>
      <c r="AP36" s="25">
        <v>1</v>
      </c>
      <c r="AQ36" s="25">
        <v>0</v>
      </c>
      <c r="AR36" s="25">
        <v>1</v>
      </c>
      <c r="AS36" s="25">
        <v>1</v>
      </c>
      <c r="AT36" s="25">
        <v>0</v>
      </c>
      <c r="AU36" s="25">
        <v>1</v>
      </c>
      <c r="AV36" s="25">
        <v>0</v>
      </c>
      <c r="AW36" s="25">
        <v>1</v>
      </c>
      <c r="AX36" s="25">
        <v>1</v>
      </c>
      <c r="AY36" s="25">
        <v>0</v>
      </c>
      <c r="AZ36" s="25">
        <v>0</v>
      </c>
      <c r="BA36" s="25">
        <v>1</v>
      </c>
      <c r="BB36" s="25">
        <v>1</v>
      </c>
      <c r="BC36" s="25">
        <v>1</v>
      </c>
      <c r="BD36" s="25">
        <v>1</v>
      </c>
      <c r="BE36" s="25">
        <v>0</v>
      </c>
      <c r="BF36" s="25">
        <v>0</v>
      </c>
      <c r="BG36" s="25">
        <v>1</v>
      </c>
      <c r="BH36" s="25">
        <v>1</v>
      </c>
      <c r="BI36" s="25">
        <v>1</v>
      </c>
      <c r="BJ36" s="25">
        <v>1</v>
      </c>
      <c r="BK36" s="25">
        <v>0</v>
      </c>
      <c r="BL36" s="25">
        <v>1</v>
      </c>
      <c r="BM36" s="25">
        <v>1</v>
      </c>
      <c r="BN36" s="25">
        <v>1</v>
      </c>
      <c r="BO36" s="25">
        <v>1</v>
      </c>
      <c r="BP36" s="25">
        <v>1</v>
      </c>
      <c r="BQ36" s="25">
        <v>1</v>
      </c>
      <c r="BR36" s="25">
        <v>1</v>
      </c>
      <c r="BS36" s="25">
        <v>0</v>
      </c>
      <c r="BT36" s="25">
        <v>1</v>
      </c>
      <c r="BU36" s="25">
        <v>0</v>
      </c>
      <c r="BV36" s="25">
        <v>0</v>
      </c>
      <c r="BW36" s="25">
        <v>1</v>
      </c>
      <c r="BX36" s="25">
        <v>0</v>
      </c>
      <c r="BY36" s="25">
        <v>0</v>
      </c>
      <c r="BZ36" s="25">
        <v>1</v>
      </c>
      <c r="CA36" s="25">
        <v>0</v>
      </c>
      <c r="CB36" s="25">
        <v>1</v>
      </c>
      <c r="CC36" s="25">
        <v>1</v>
      </c>
      <c r="CD36" s="25">
        <v>1</v>
      </c>
      <c r="CE36" s="25">
        <v>0</v>
      </c>
      <c r="CF36" s="25">
        <v>0</v>
      </c>
      <c r="CG36" s="25">
        <v>0</v>
      </c>
      <c r="CH36" s="25">
        <v>1</v>
      </c>
      <c r="CI36" s="25">
        <v>1</v>
      </c>
      <c r="CJ36" s="25">
        <v>1</v>
      </c>
      <c r="CK36" s="25">
        <v>0</v>
      </c>
      <c r="CL36" s="25">
        <v>0</v>
      </c>
      <c r="CM36" s="25">
        <v>1</v>
      </c>
      <c r="CN36" s="25">
        <v>1</v>
      </c>
      <c r="CO36" s="25">
        <v>1</v>
      </c>
      <c r="CP36" s="25">
        <v>1</v>
      </c>
      <c r="CQ36" s="25">
        <v>1</v>
      </c>
      <c r="CR36" s="25">
        <v>1</v>
      </c>
      <c r="CS36" s="25">
        <v>1</v>
      </c>
      <c r="CT36" s="25">
        <v>1</v>
      </c>
      <c r="CU36" s="25">
        <v>1</v>
      </c>
      <c r="CV36" s="25">
        <v>1</v>
      </c>
      <c r="CW36" s="25">
        <v>1</v>
      </c>
      <c r="CX36" s="25">
        <v>1</v>
      </c>
      <c r="CY36" s="25">
        <v>1</v>
      </c>
      <c r="CZ36" s="25">
        <v>1</v>
      </c>
      <c r="DA36" s="25">
        <v>1</v>
      </c>
      <c r="DB36" s="24">
        <v>1</v>
      </c>
    </row>
    <row r="37" spans="6:106" x14ac:dyDescent="0.35">
      <c r="F37" s="27">
        <v>32</v>
      </c>
      <c r="G37" s="26">
        <v>1</v>
      </c>
      <c r="H37" s="25">
        <v>0</v>
      </c>
      <c r="I37" s="25">
        <v>1</v>
      </c>
      <c r="J37" s="25">
        <v>1</v>
      </c>
      <c r="K37" s="25">
        <v>1</v>
      </c>
      <c r="L37" s="25">
        <v>1</v>
      </c>
      <c r="M37" s="25">
        <v>0</v>
      </c>
      <c r="N37" s="25">
        <v>1</v>
      </c>
      <c r="O37" s="25">
        <v>1</v>
      </c>
      <c r="P37" s="25">
        <v>0</v>
      </c>
      <c r="Q37" s="25">
        <v>1</v>
      </c>
      <c r="R37" s="25">
        <v>1</v>
      </c>
      <c r="S37" s="25">
        <v>1</v>
      </c>
      <c r="T37" s="25">
        <v>1</v>
      </c>
      <c r="U37" s="25">
        <v>0</v>
      </c>
      <c r="V37" s="25">
        <v>1</v>
      </c>
      <c r="W37" s="25">
        <v>1</v>
      </c>
      <c r="X37" s="25">
        <v>1</v>
      </c>
      <c r="Y37" s="25">
        <v>1</v>
      </c>
      <c r="Z37" s="25">
        <v>1</v>
      </c>
      <c r="AA37" s="25">
        <v>0</v>
      </c>
      <c r="AB37" s="25">
        <v>1</v>
      </c>
      <c r="AC37" s="25">
        <v>1</v>
      </c>
      <c r="AD37" s="25">
        <v>1</v>
      </c>
      <c r="AE37" s="25">
        <v>0</v>
      </c>
      <c r="AF37" s="25">
        <v>0</v>
      </c>
      <c r="AG37" s="25">
        <v>1</v>
      </c>
      <c r="AH37" s="25">
        <v>1</v>
      </c>
      <c r="AI37" s="25">
        <v>0</v>
      </c>
      <c r="AJ37" s="25">
        <v>0</v>
      </c>
      <c r="AK37" s="25">
        <v>1</v>
      </c>
      <c r="AL37" s="25">
        <v>1</v>
      </c>
      <c r="AM37" s="25">
        <v>0</v>
      </c>
      <c r="AN37" s="25">
        <v>1</v>
      </c>
      <c r="AO37" s="25">
        <v>0</v>
      </c>
      <c r="AP37" s="25">
        <v>0</v>
      </c>
      <c r="AQ37" s="25">
        <v>0</v>
      </c>
      <c r="AR37" s="25">
        <v>0</v>
      </c>
      <c r="AS37" s="25">
        <v>1</v>
      </c>
      <c r="AT37" s="25">
        <v>1</v>
      </c>
      <c r="AU37" s="25">
        <v>1</v>
      </c>
      <c r="AV37" s="25">
        <v>1</v>
      </c>
      <c r="AW37" s="25">
        <v>0</v>
      </c>
      <c r="AX37" s="25">
        <v>0</v>
      </c>
      <c r="AY37" s="25">
        <v>1</v>
      </c>
      <c r="AZ37" s="25">
        <v>0</v>
      </c>
      <c r="BA37" s="25">
        <v>0</v>
      </c>
      <c r="BB37" s="25">
        <v>0</v>
      </c>
      <c r="BC37" s="25">
        <v>1</v>
      </c>
      <c r="BD37" s="25">
        <v>1</v>
      </c>
      <c r="BE37" s="25">
        <v>0</v>
      </c>
      <c r="BF37" s="25">
        <v>1</v>
      </c>
      <c r="BG37" s="25">
        <v>0</v>
      </c>
      <c r="BH37" s="25">
        <v>1</v>
      </c>
      <c r="BI37" s="25">
        <v>1</v>
      </c>
      <c r="BJ37" s="25">
        <v>1</v>
      </c>
      <c r="BK37" s="25">
        <v>1</v>
      </c>
      <c r="BL37" s="25">
        <v>1</v>
      </c>
      <c r="BM37" s="25">
        <v>1</v>
      </c>
      <c r="BN37" s="25">
        <v>1</v>
      </c>
      <c r="BO37" s="25">
        <v>1</v>
      </c>
      <c r="BP37" s="25">
        <v>0</v>
      </c>
      <c r="BQ37" s="25">
        <v>0</v>
      </c>
      <c r="BR37" s="25">
        <v>0</v>
      </c>
      <c r="BS37" s="25">
        <v>0</v>
      </c>
      <c r="BT37" s="25">
        <v>1</v>
      </c>
      <c r="BU37" s="25">
        <v>1</v>
      </c>
      <c r="BV37" s="25">
        <v>0</v>
      </c>
      <c r="BW37" s="25">
        <v>0</v>
      </c>
      <c r="BX37" s="25">
        <v>1</v>
      </c>
      <c r="BY37" s="25">
        <v>1</v>
      </c>
      <c r="BZ37" s="25">
        <v>1</v>
      </c>
      <c r="CA37" s="25">
        <v>0</v>
      </c>
      <c r="CB37" s="25">
        <v>1</v>
      </c>
      <c r="CC37" s="25">
        <v>1</v>
      </c>
      <c r="CD37" s="25">
        <v>0</v>
      </c>
      <c r="CE37" s="25">
        <v>0</v>
      </c>
      <c r="CF37" s="25">
        <v>1</v>
      </c>
      <c r="CG37" s="25">
        <v>1</v>
      </c>
      <c r="CH37" s="25">
        <v>1</v>
      </c>
      <c r="CI37" s="25">
        <v>0</v>
      </c>
      <c r="CJ37" s="25">
        <v>1</v>
      </c>
      <c r="CK37" s="25">
        <v>0</v>
      </c>
      <c r="CL37" s="25">
        <v>0</v>
      </c>
      <c r="CM37" s="25">
        <v>0</v>
      </c>
      <c r="CN37" s="25">
        <v>1</v>
      </c>
      <c r="CO37" s="25">
        <v>1</v>
      </c>
      <c r="CP37" s="25">
        <v>0</v>
      </c>
      <c r="CQ37" s="25">
        <v>1</v>
      </c>
      <c r="CR37" s="25">
        <v>0</v>
      </c>
      <c r="CS37" s="25">
        <v>1</v>
      </c>
      <c r="CT37" s="25">
        <v>0</v>
      </c>
      <c r="CU37" s="25">
        <v>0</v>
      </c>
      <c r="CV37" s="25">
        <v>1</v>
      </c>
      <c r="CW37" s="25">
        <v>1</v>
      </c>
      <c r="CX37" s="25">
        <v>1</v>
      </c>
      <c r="CY37" s="25">
        <v>1</v>
      </c>
      <c r="CZ37" s="25">
        <v>0</v>
      </c>
      <c r="DA37" s="25">
        <v>1</v>
      </c>
      <c r="DB37" s="24">
        <v>0</v>
      </c>
    </row>
    <row r="38" spans="6:106" x14ac:dyDescent="0.35">
      <c r="F38" s="27">
        <v>33</v>
      </c>
      <c r="G38" s="26">
        <v>0</v>
      </c>
      <c r="H38" s="25">
        <v>0</v>
      </c>
      <c r="I38" s="25">
        <v>0</v>
      </c>
      <c r="J38" s="25">
        <v>1</v>
      </c>
      <c r="K38" s="25">
        <v>1</v>
      </c>
      <c r="L38" s="25">
        <v>1</v>
      </c>
      <c r="M38" s="25">
        <v>0</v>
      </c>
      <c r="N38" s="25">
        <v>1</v>
      </c>
      <c r="O38" s="25">
        <v>1</v>
      </c>
      <c r="P38" s="25">
        <v>1</v>
      </c>
      <c r="Q38" s="25">
        <v>1</v>
      </c>
      <c r="R38" s="25">
        <v>1</v>
      </c>
      <c r="S38" s="25">
        <v>1</v>
      </c>
      <c r="T38" s="25">
        <v>1</v>
      </c>
      <c r="U38" s="25">
        <v>1</v>
      </c>
      <c r="V38" s="25">
        <v>0</v>
      </c>
      <c r="W38" s="25">
        <v>1</v>
      </c>
      <c r="X38" s="25">
        <v>1</v>
      </c>
      <c r="Y38" s="25">
        <v>0</v>
      </c>
      <c r="Z38" s="25">
        <v>1</v>
      </c>
      <c r="AA38" s="25">
        <v>0</v>
      </c>
      <c r="AB38" s="25">
        <v>0</v>
      </c>
      <c r="AC38" s="25">
        <v>0</v>
      </c>
      <c r="AD38" s="25">
        <v>1</v>
      </c>
      <c r="AE38" s="25">
        <v>0</v>
      </c>
      <c r="AF38" s="25">
        <v>1</v>
      </c>
      <c r="AG38" s="25">
        <v>1</v>
      </c>
      <c r="AH38" s="25">
        <v>1</v>
      </c>
      <c r="AI38" s="25">
        <v>0</v>
      </c>
      <c r="AJ38" s="25">
        <v>1</v>
      </c>
      <c r="AK38" s="25">
        <v>1</v>
      </c>
      <c r="AL38" s="25">
        <v>1</v>
      </c>
      <c r="AM38" s="25">
        <v>0</v>
      </c>
      <c r="AN38" s="25">
        <v>1</v>
      </c>
      <c r="AO38" s="25">
        <v>1</v>
      </c>
      <c r="AP38" s="25">
        <v>0</v>
      </c>
      <c r="AQ38" s="25">
        <v>1</v>
      </c>
      <c r="AR38" s="25">
        <v>1</v>
      </c>
      <c r="AS38" s="25">
        <v>1</v>
      </c>
      <c r="AT38" s="25">
        <v>1</v>
      </c>
      <c r="AU38" s="25">
        <v>0</v>
      </c>
      <c r="AV38" s="25">
        <v>0</v>
      </c>
      <c r="AW38" s="25">
        <v>1</v>
      </c>
      <c r="AX38" s="25">
        <v>0</v>
      </c>
      <c r="AY38" s="25">
        <v>1</v>
      </c>
      <c r="AZ38" s="25">
        <v>1</v>
      </c>
      <c r="BA38" s="25">
        <v>1</v>
      </c>
      <c r="BB38" s="25">
        <v>0</v>
      </c>
      <c r="BC38" s="25">
        <v>1</v>
      </c>
      <c r="BD38" s="25">
        <v>1</v>
      </c>
      <c r="BE38" s="25">
        <v>1</v>
      </c>
      <c r="BF38" s="25">
        <v>1</v>
      </c>
      <c r="BG38" s="25">
        <v>0</v>
      </c>
      <c r="BH38" s="25">
        <v>0</v>
      </c>
      <c r="BI38" s="25">
        <v>1</v>
      </c>
      <c r="BJ38" s="25">
        <v>1</v>
      </c>
      <c r="BK38" s="25">
        <v>1</v>
      </c>
      <c r="BL38" s="25">
        <v>1</v>
      </c>
      <c r="BM38" s="25">
        <v>0</v>
      </c>
      <c r="BN38" s="25">
        <v>1</v>
      </c>
      <c r="BO38" s="25">
        <v>1</v>
      </c>
      <c r="BP38" s="25">
        <v>1</v>
      </c>
      <c r="BQ38" s="25">
        <v>1</v>
      </c>
      <c r="BR38" s="25">
        <v>1</v>
      </c>
      <c r="BS38" s="25">
        <v>1</v>
      </c>
      <c r="BT38" s="25">
        <v>1</v>
      </c>
      <c r="BU38" s="25">
        <v>0</v>
      </c>
      <c r="BV38" s="25">
        <v>1</v>
      </c>
      <c r="BW38" s="25">
        <v>1</v>
      </c>
      <c r="BX38" s="25">
        <v>1</v>
      </c>
      <c r="BY38" s="25">
        <v>0</v>
      </c>
      <c r="BZ38" s="25">
        <v>1</v>
      </c>
      <c r="CA38" s="25">
        <v>0</v>
      </c>
      <c r="CB38" s="25">
        <v>1</v>
      </c>
      <c r="CC38" s="25">
        <v>1</v>
      </c>
      <c r="CD38" s="25">
        <v>1</v>
      </c>
      <c r="CE38" s="25">
        <v>0</v>
      </c>
      <c r="CF38" s="25">
        <v>0</v>
      </c>
      <c r="CG38" s="25">
        <v>1</v>
      </c>
      <c r="CH38" s="25">
        <v>0</v>
      </c>
      <c r="CI38" s="25">
        <v>1</v>
      </c>
      <c r="CJ38" s="25">
        <v>0</v>
      </c>
      <c r="CK38" s="25">
        <v>0</v>
      </c>
      <c r="CL38" s="25">
        <v>1</v>
      </c>
      <c r="CM38" s="25">
        <v>1</v>
      </c>
      <c r="CN38" s="25">
        <v>0</v>
      </c>
      <c r="CO38" s="25">
        <v>1</v>
      </c>
      <c r="CP38" s="25">
        <v>0</v>
      </c>
      <c r="CQ38" s="25">
        <v>0</v>
      </c>
      <c r="CR38" s="25">
        <v>0</v>
      </c>
      <c r="CS38" s="25">
        <v>1</v>
      </c>
      <c r="CT38" s="25">
        <v>1</v>
      </c>
      <c r="CU38" s="25">
        <v>1</v>
      </c>
      <c r="CV38" s="25">
        <v>0</v>
      </c>
      <c r="CW38" s="25">
        <v>0</v>
      </c>
      <c r="CX38" s="25">
        <v>0</v>
      </c>
      <c r="CY38" s="25">
        <v>1</v>
      </c>
      <c r="CZ38" s="25">
        <v>1</v>
      </c>
      <c r="DA38" s="25">
        <v>0</v>
      </c>
      <c r="DB38" s="24">
        <v>0</v>
      </c>
    </row>
    <row r="39" spans="6:106" x14ac:dyDescent="0.35">
      <c r="F39" s="27">
        <v>34</v>
      </c>
      <c r="G39" s="26">
        <v>1</v>
      </c>
      <c r="H39" s="25">
        <v>0</v>
      </c>
      <c r="I39" s="25">
        <v>0</v>
      </c>
      <c r="J39" s="25">
        <v>0</v>
      </c>
      <c r="K39" s="25">
        <v>1</v>
      </c>
      <c r="L39" s="25">
        <v>0</v>
      </c>
      <c r="M39" s="25">
        <v>0</v>
      </c>
      <c r="N39" s="25">
        <v>0</v>
      </c>
      <c r="O39" s="25">
        <v>1</v>
      </c>
      <c r="P39" s="25">
        <v>1</v>
      </c>
      <c r="Q39" s="25">
        <v>0</v>
      </c>
      <c r="R39" s="25">
        <v>0</v>
      </c>
      <c r="S39" s="25">
        <v>1</v>
      </c>
      <c r="T39" s="25">
        <v>1</v>
      </c>
      <c r="U39" s="25">
        <v>1</v>
      </c>
      <c r="V39" s="25">
        <v>1</v>
      </c>
      <c r="W39" s="25">
        <v>0</v>
      </c>
      <c r="X39" s="25">
        <v>0</v>
      </c>
      <c r="Y39" s="25">
        <v>1</v>
      </c>
      <c r="Z39" s="25">
        <v>1</v>
      </c>
      <c r="AA39" s="25">
        <v>1</v>
      </c>
      <c r="AB39" s="25">
        <v>0</v>
      </c>
      <c r="AC39" s="25">
        <v>0</v>
      </c>
      <c r="AD39" s="25">
        <v>0</v>
      </c>
      <c r="AE39" s="25">
        <v>1</v>
      </c>
      <c r="AF39" s="25">
        <v>1</v>
      </c>
      <c r="AG39" s="25">
        <v>1</v>
      </c>
      <c r="AH39" s="25">
        <v>1</v>
      </c>
      <c r="AI39" s="25">
        <v>1</v>
      </c>
      <c r="AJ39" s="25">
        <v>0</v>
      </c>
      <c r="AK39" s="25">
        <v>1</v>
      </c>
      <c r="AL39" s="25">
        <v>1</v>
      </c>
      <c r="AM39" s="25">
        <v>1</v>
      </c>
      <c r="AN39" s="25">
        <v>0</v>
      </c>
      <c r="AO39" s="25">
        <v>1</v>
      </c>
      <c r="AP39" s="25">
        <v>1</v>
      </c>
      <c r="AQ39" s="25">
        <v>1</v>
      </c>
      <c r="AR39" s="25">
        <v>1</v>
      </c>
      <c r="AS39" s="25">
        <v>0</v>
      </c>
      <c r="AT39" s="25">
        <v>1</v>
      </c>
      <c r="AU39" s="25">
        <v>1</v>
      </c>
      <c r="AV39" s="25">
        <v>1</v>
      </c>
      <c r="AW39" s="25">
        <v>1</v>
      </c>
      <c r="AX39" s="25">
        <v>0</v>
      </c>
      <c r="AY39" s="25">
        <v>1</v>
      </c>
      <c r="AZ39" s="25">
        <v>1</v>
      </c>
      <c r="BA39" s="25">
        <v>1</v>
      </c>
      <c r="BB39" s="25">
        <v>1</v>
      </c>
      <c r="BC39" s="25">
        <v>1</v>
      </c>
      <c r="BD39" s="25">
        <v>1</v>
      </c>
      <c r="BE39" s="25">
        <v>1</v>
      </c>
      <c r="BF39" s="25">
        <v>0</v>
      </c>
      <c r="BG39" s="25">
        <v>1</v>
      </c>
      <c r="BH39" s="25">
        <v>0</v>
      </c>
      <c r="BI39" s="25">
        <v>1</v>
      </c>
      <c r="BJ39" s="25">
        <v>0</v>
      </c>
      <c r="BK39" s="25">
        <v>1</v>
      </c>
      <c r="BL39" s="25">
        <v>1</v>
      </c>
      <c r="BM39" s="25">
        <v>1</v>
      </c>
      <c r="BN39" s="25">
        <v>1</v>
      </c>
      <c r="BO39" s="25">
        <v>0</v>
      </c>
      <c r="BP39" s="25">
        <v>0</v>
      </c>
      <c r="BQ39" s="25">
        <v>1</v>
      </c>
      <c r="BR39" s="25">
        <v>1</v>
      </c>
      <c r="BS39" s="25">
        <v>1</v>
      </c>
      <c r="BT39" s="25">
        <v>1</v>
      </c>
      <c r="BU39" s="25">
        <v>1</v>
      </c>
      <c r="BV39" s="25">
        <v>0</v>
      </c>
      <c r="BW39" s="25">
        <v>1</v>
      </c>
      <c r="BX39" s="25">
        <v>1</v>
      </c>
      <c r="BY39" s="25">
        <v>0</v>
      </c>
      <c r="BZ39" s="25">
        <v>0</v>
      </c>
      <c r="CA39" s="25">
        <v>1</v>
      </c>
      <c r="CB39" s="25">
        <v>1</v>
      </c>
      <c r="CC39" s="25">
        <v>0</v>
      </c>
      <c r="CD39" s="25">
        <v>1</v>
      </c>
      <c r="CE39" s="25">
        <v>1</v>
      </c>
      <c r="CF39" s="25">
        <v>0</v>
      </c>
      <c r="CG39" s="25">
        <v>1</v>
      </c>
      <c r="CH39" s="25">
        <v>0</v>
      </c>
      <c r="CI39" s="25">
        <v>0</v>
      </c>
      <c r="CJ39" s="25">
        <v>1</v>
      </c>
      <c r="CK39" s="25">
        <v>0</v>
      </c>
      <c r="CL39" s="25">
        <v>1</v>
      </c>
      <c r="CM39" s="25">
        <v>1</v>
      </c>
      <c r="CN39" s="25">
        <v>0</v>
      </c>
      <c r="CO39" s="25">
        <v>1</v>
      </c>
      <c r="CP39" s="25">
        <v>1</v>
      </c>
      <c r="CQ39" s="25">
        <v>0</v>
      </c>
      <c r="CR39" s="25">
        <v>1</v>
      </c>
      <c r="CS39" s="25">
        <v>1</v>
      </c>
      <c r="CT39" s="25">
        <v>1</v>
      </c>
      <c r="CU39" s="25">
        <v>0</v>
      </c>
      <c r="CV39" s="25">
        <v>1</v>
      </c>
      <c r="CW39" s="25">
        <v>1</v>
      </c>
      <c r="CX39" s="25">
        <v>0</v>
      </c>
      <c r="CY39" s="25">
        <v>1</v>
      </c>
      <c r="CZ39" s="25">
        <v>1</v>
      </c>
      <c r="DA39" s="25">
        <v>1</v>
      </c>
      <c r="DB39" s="24">
        <v>1</v>
      </c>
    </row>
    <row r="40" spans="6:106" x14ac:dyDescent="0.35">
      <c r="F40" s="27">
        <v>35</v>
      </c>
      <c r="G40" s="26">
        <v>1</v>
      </c>
      <c r="H40" s="25">
        <v>0</v>
      </c>
      <c r="I40" s="25">
        <v>1</v>
      </c>
      <c r="J40" s="25">
        <v>0</v>
      </c>
      <c r="K40" s="25">
        <v>1</v>
      </c>
      <c r="L40" s="25">
        <v>1</v>
      </c>
      <c r="M40" s="25">
        <v>1</v>
      </c>
      <c r="N40" s="25">
        <v>0</v>
      </c>
      <c r="O40" s="25">
        <v>1</v>
      </c>
      <c r="P40" s="25">
        <v>0</v>
      </c>
      <c r="Q40" s="25">
        <v>1</v>
      </c>
      <c r="R40" s="25">
        <v>1</v>
      </c>
      <c r="S40" s="25">
        <v>1</v>
      </c>
      <c r="T40" s="25">
        <v>1</v>
      </c>
      <c r="U40" s="25">
        <v>1</v>
      </c>
      <c r="V40" s="25">
        <v>1</v>
      </c>
      <c r="W40" s="25">
        <v>1</v>
      </c>
      <c r="X40" s="25">
        <v>0</v>
      </c>
      <c r="Y40" s="25">
        <v>1</v>
      </c>
      <c r="Z40" s="25">
        <v>0</v>
      </c>
      <c r="AA40" s="25">
        <v>1</v>
      </c>
      <c r="AB40" s="25">
        <v>1</v>
      </c>
      <c r="AC40" s="25">
        <v>1</v>
      </c>
      <c r="AD40" s="25">
        <v>1</v>
      </c>
      <c r="AE40" s="25">
        <v>0</v>
      </c>
      <c r="AF40" s="25">
        <v>0</v>
      </c>
      <c r="AG40" s="25">
        <v>0</v>
      </c>
      <c r="AH40" s="25">
        <v>0</v>
      </c>
      <c r="AI40" s="25">
        <v>1</v>
      </c>
      <c r="AJ40" s="25">
        <v>1</v>
      </c>
      <c r="AK40" s="25">
        <v>0</v>
      </c>
      <c r="AL40" s="25">
        <v>1</v>
      </c>
      <c r="AM40" s="25">
        <v>0</v>
      </c>
      <c r="AN40" s="25">
        <v>1</v>
      </c>
      <c r="AO40" s="25">
        <v>1</v>
      </c>
      <c r="AP40" s="25">
        <v>0</v>
      </c>
      <c r="AQ40" s="25">
        <v>1</v>
      </c>
      <c r="AR40" s="25">
        <v>0</v>
      </c>
      <c r="AS40" s="25">
        <v>1</v>
      </c>
      <c r="AT40" s="25">
        <v>0</v>
      </c>
      <c r="AU40" s="25">
        <v>1</v>
      </c>
      <c r="AV40" s="25">
        <v>1</v>
      </c>
      <c r="AW40" s="25">
        <v>0</v>
      </c>
      <c r="AX40" s="25">
        <v>1</v>
      </c>
      <c r="AY40" s="25">
        <v>1</v>
      </c>
      <c r="AZ40" s="25">
        <v>1</v>
      </c>
      <c r="BA40" s="25">
        <v>1</v>
      </c>
      <c r="BB40" s="25">
        <v>1</v>
      </c>
      <c r="BC40" s="25">
        <v>1</v>
      </c>
      <c r="BD40" s="25">
        <v>1</v>
      </c>
      <c r="BE40" s="25">
        <v>0</v>
      </c>
      <c r="BF40" s="25">
        <v>1</v>
      </c>
      <c r="BG40" s="25">
        <v>0</v>
      </c>
      <c r="BH40" s="25">
        <v>1</v>
      </c>
      <c r="BI40" s="25">
        <v>0</v>
      </c>
      <c r="BJ40" s="25">
        <v>0</v>
      </c>
      <c r="BK40" s="25">
        <v>1</v>
      </c>
      <c r="BL40" s="25">
        <v>0</v>
      </c>
      <c r="BM40" s="25">
        <v>0</v>
      </c>
      <c r="BN40" s="25">
        <v>0</v>
      </c>
      <c r="BO40" s="25">
        <v>1</v>
      </c>
      <c r="BP40" s="25">
        <v>0</v>
      </c>
      <c r="BQ40" s="25">
        <v>1</v>
      </c>
      <c r="BR40" s="25">
        <v>0</v>
      </c>
      <c r="BS40" s="25">
        <v>1</v>
      </c>
      <c r="BT40" s="25">
        <v>1</v>
      </c>
      <c r="BU40" s="25">
        <v>0</v>
      </c>
      <c r="BV40" s="25">
        <v>0</v>
      </c>
      <c r="BW40" s="25">
        <v>1</v>
      </c>
      <c r="BX40" s="25">
        <v>1</v>
      </c>
      <c r="BY40" s="25">
        <v>0</v>
      </c>
      <c r="BZ40" s="25">
        <v>1</v>
      </c>
      <c r="CA40" s="25">
        <v>0</v>
      </c>
      <c r="CB40" s="25">
        <v>0</v>
      </c>
      <c r="CC40" s="25">
        <v>1</v>
      </c>
      <c r="CD40" s="25">
        <v>0</v>
      </c>
      <c r="CE40" s="25">
        <v>1</v>
      </c>
      <c r="CF40" s="25">
        <v>0</v>
      </c>
      <c r="CG40" s="25">
        <v>0</v>
      </c>
      <c r="CH40" s="25">
        <v>0</v>
      </c>
      <c r="CI40" s="25">
        <v>1</v>
      </c>
      <c r="CJ40" s="25">
        <v>0</v>
      </c>
      <c r="CK40" s="25">
        <v>1</v>
      </c>
      <c r="CL40" s="25">
        <v>1</v>
      </c>
      <c r="CM40" s="25">
        <v>1</v>
      </c>
      <c r="CN40" s="25">
        <v>1</v>
      </c>
      <c r="CO40" s="25">
        <v>1</v>
      </c>
      <c r="CP40" s="25">
        <v>0</v>
      </c>
      <c r="CQ40" s="25">
        <v>1</v>
      </c>
      <c r="CR40" s="25">
        <v>1</v>
      </c>
      <c r="CS40" s="25">
        <v>0</v>
      </c>
      <c r="CT40" s="25">
        <v>0</v>
      </c>
      <c r="CU40" s="25">
        <v>0</v>
      </c>
      <c r="CV40" s="25">
        <v>1</v>
      </c>
      <c r="CW40" s="25">
        <v>1</v>
      </c>
      <c r="CX40" s="25">
        <v>0</v>
      </c>
      <c r="CY40" s="25">
        <v>1</v>
      </c>
      <c r="CZ40" s="25">
        <v>1</v>
      </c>
      <c r="DA40" s="25">
        <v>1</v>
      </c>
      <c r="DB40" s="24">
        <v>1</v>
      </c>
    </row>
    <row r="41" spans="6:106" x14ac:dyDescent="0.35">
      <c r="F41" s="27">
        <v>36</v>
      </c>
      <c r="G41" s="26">
        <v>0</v>
      </c>
      <c r="H41" s="25">
        <v>1</v>
      </c>
      <c r="I41" s="25">
        <v>0</v>
      </c>
      <c r="J41" s="25">
        <v>1</v>
      </c>
      <c r="K41" s="25">
        <v>1</v>
      </c>
      <c r="L41" s="25">
        <v>1</v>
      </c>
      <c r="M41" s="25">
        <v>0</v>
      </c>
      <c r="N41" s="25">
        <v>0</v>
      </c>
      <c r="O41" s="25">
        <v>1</v>
      </c>
      <c r="P41" s="25">
        <v>0</v>
      </c>
      <c r="Q41" s="25">
        <v>1</v>
      </c>
      <c r="R41" s="25">
        <v>1</v>
      </c>
      <c r="S41" s="25">
        <v>0</v>
      </c>
      <c r="T41" s="25">
        <v>1</v>
      </c>
      <c r="U41" s="25">
        <v>1</v>
      </c>
      <c r="V41" s="25">
        <v>1</v>
      </c>
      <c r="W41" s="25">
        <v>1</v>
      </c>
      <c r="X41" s="25">
        <v>1</v>
      </c>
      <c r="Y41" s="25">
        <v>0</v>
      </c>
      <c r="Z41" s="25">
        <v>1</v>
      </c>
      <c r="AA41" s="25">
        <v>0</v>
      </c>
      <c r="AB41" s="25">
        <v>0</v>
      </c>
      <c r="AC41" s="25">
        <v>1</v>
      </c>
      <c r="AD41" s="25">
        <v>0</v>
      </c>
      <c r="AE41" s="25">
        <v>0</v>
      </c>
      <c r="AF41" s="25">
        <v>1</v>
      </c>
      <c r="AG41" s="25">
        <v>0</v>
      </c>
      <c r="AH41" s="25">
        <v>0</v>
      </c>
      <c r="AI41" s="25">
        <v>1</v>
      </c>
      <c r="AJ41" s="25">
        <v>0</v>
      </c>
      <c r="AK41" s="25">
        <v>0</v>
      </c>
      <c r="AL41" s="25">
        <v>0</v>
      </c>
      <c r="AM41" s="25">
        <v>0</v>
      </c>
      <c r="AN41" s="25">
        <v>1</v>
      </c>
      <c r="AO41" s="25">
        <v>0</v>
      </c>
      <c r="AP41" s="25">
        <v>0</v>
      </c>
      <c r="AQ41" s="25">
        <v>1</v>
      </c>
      <c r="AR41" s="25">
        <v>1</v>
      </c>
      <c r="AS41" s="25">
        <v>0</v>
      </c>
      <c r="AT41" s="25">
        <v>1</v>
      </c>
      <c r="AU41" s="25">
        <v>1</v>
      </c>
      <c r="AV41" s="25">
        <v>0</v>
      </c>
      <c r="AW41" s="25">
        <v>1</v>
      </c>
      <c r="AX41" s="25">
        <v>0</v>
      </c>
      <c r="AY41" s="25">
        <v>0</v>
      </c>
      <c r="AZ41" s="25">
        <v>0</v>
      </c>
      <c r="BA41" s="25">
        <v>1</v>
      </c>
      <c r="BB41" s="25">
        <v>0</v>
      </c>
      <c r="BC41" s="25">
        <v>0</v>
      </c>
      <c r="BD41" s="25">
        <v>0</v>
      </c>
      <c r="BE41" s="25">
        <v>0</v>
      </c>
      <c r="BF41" s="25">
        <v>1</v>
      </c>
      <c r="BG41" s="25">
        <v>0</v>
      </c>
      <c r="BH41" s="25">
        <v>1</v>
      </c>
      <c r="BI41" s="25">
        <v>1</v>
      </c>
      <c r="BJ41" s="25">
        <v>1</v>
      </c>
      <c r="BK41" s="25">
        <v>0</v>
      </c>
      <c r="BL41" s="25">
        <v>0</v>
      </c>
      <c r="BM41" s="25">
        <v>0</v>
      </c>
      <c r="BN41" s="25">
        <v>0</v>
      </c>
      <c r="BO41" s="25">
        <v>1</v>
      </c>
      <c r="BP41" s="25">
        <v>0</v>
      </c>
      <c r="BQ41" s="25">
        <v>1</v>
      </c>
      <c r="BR41" s="25">
        <v>1</v>
      </c>
      <c r="BS41" s="25">
        <v>0</v>
      </c>
      <c r="BT41" s="25">
        <v>0</v>
      </c>
      <c r="BU41" s="25">
        <v>1</v>
      </c>
      <c r="BV41" s="25">
        <v>1</v>
      </c>
      <c r="BW41" s="25">
        <v>0</v>
      </c>
      <c r="BX41" s="25">
        <v>1</v>
      </c>
      <c r="BY41" s="25">
        <v>1</v>
      </c>
      <c r="BZ41" s="25">
        <v>1</v>
      </c>
      <c r="CA41" s="25">
        <v>1</v>
      </c>
      <c r="CB41" s="25">
        <v>1</v>
      </c>
      <c r="CC41" s="25">
        <v>0</v>
      </c>
      <c r="CD41" s="25">
        <v>1</v>
      </c>
      <c r="CE41" s="25">
        <v>1</v>
      </c>
      <c r="CF41" s="25">
        <v>1</v>
      </c>
      <c r="CG41" s="25">
        <v>0</v>
      </c>
      <c r="CH41" s="25">
        <v>0</v>
      </c>
      <c r="CI41" s="25">
        <v>1</v>
      </c>
      <c r="CJ41" s="25">
        <v>0</v>
      </c>
      <c r="CK41" s="25">
        <v>0</v>
      </c>
      <c r="CL41" s="25">
        <v>0</v>
      </c>
      <c r="CM41" s="25">
        <v>1</v>
      </c>
      <c r="CN41" s="25">
        <v>1</v>
      </c>
      <c r="CO41" s="25">
        <v>0</v>
      </c>
      <c r="CP41" s="25">
        <v>1</v>
      </c>
      <c r="CQ41" s="25">
        <v>0</v>
      </c>
      <c r="CR41" s="25">
        <v>1</v>
      </c>
      <c r="CS41" s="25">
        <v>1</v>
      </c>
      <c r="CT41" s="25">
        <v>0</v>
      </c>
      <c r="CU41" s="25">
        <v>0</v>
      </c>
      <c r="CV41" s="25">
        <v>0</v>
      </c>
      <c r="CW41" s="25">
        <v>1</v>
      </c>
      <c r="CX41" s="25">
        <v>1</v>
      </c>
      <c r="CY41" s="25">
        <v>0</v>
      </c>
      <c r="CZ41" s="25">
        <v>1</v>
      </c>
      <c r="DA41" s="25">
        <v>0</v>
      </c>
      <c r="DB41" s="24">
        <v>0</v>
      </c>
    </row>
    <row r="42" spans="6:106" x14ac:dyDescent="0.35">
      <c r="F42" s="27">
        <v>37</v>
      </c>
      <c r="G42" s="26">
        <v>1</v>
      </c>
      <c r="H42" s="25">
        <v>1</v>
      </c>
      <c r="I42" s="25">
        <v>0</v>
      </c>
      <c r="J42" s="25">
        <v>1</v>
      </c>
      <c r="K42" s="25">
        <v>1</v>
      </c>
      <c r="L42" s="25">
        <v>1</v>
      </c>
      <c r="M42" s="25">
        <v>1</v>
      </c>
      <c r="N42" s="25">
        <v>1</v>
      </c>
      <c r="O42" s="25">
        <v>1</v>
      </c>
      <c r="P42" s="25">
        <v>1</v>
      </c>
      <c r="Q42" s="25">
        <v>0</v>
      </c>
      <c r="R42" s="25">
        <v>1</v>
      </c>
      <c r="S42" s="25">
        <v>1</v>
      </c>
      <c r="T42" s="25">
        <v>1</v>
      </c>
      <c r="U42" s="25">
        <v>0</v>
      </c>
      <c r="V42" s="25">
        <v>1</v>
      </c>
      <c r="W42" s="25">
        <v>1</v>
      </c>
      <c r="X42" s="25">
        <v>0</v>
      </c>
      <c r="Y42" s="25">
        <v>0</v>
      </c>
      <c r="Z42" s="25">
        <v>1</v>
      </c>
      <c r="AA42" s="25">
        <v>1</v>
      </c>
      <c r="AB42" s="25">
        <v>0</v>
      </c>
      <c r="AC42" s="25">
        <v>1</v>
      </c>
      <c r="AD42" s="25">
        <v>0</v>
      </c>
      <c r="AE42" s="25">
        <v>0</v>
      </c>
      <c r="AF42" s="25">
        <v>0</v>
      </c>
      <c r="AG42" s="25">
        <v>1</v>
      </c>
      <c r="AH42" s="25">
        <v>1</v>
      </c>
      <c r="AI42" s="25">
        <v>1</v>
      </c>
      <c r="AJ42" s="25">
        <v>0</v>
      </c>
      <c r="AK42" s="25">
        <v>0</v>
      </c>
      <c r="AL42" s="25">
        <v>0</v>
      </c>
      <c r="AM42" s="25">
        <v>1</v>
      </c>
      <c r="AN42" s="25">
        <v>1</v>
      </c>
      <c r="AO42" s="25">
        <v>1</v>
      </c>
      <c r="AP42" s="25">
        <v>1</v>
      </c>
      <c r="AQ42" s="25">
        <v>1</v>
      </c>
      <c r="AR42" s="25">
        <v>0</v>
      </c>
      <c r="AS42" s="25">
        <v>1</v>
      </c>
      <c r="AT42" s="25">
        <v>1</v>
      </c>
      <c r="AU42" s="25">
        <v>1</v>
      </c>
      <c r="AV42" s="25">
        <v>0</v>
      </c>
      <c r="AW42" s="25">
        <v>1</v>
      </c>
      <c r="AX42" s="25">
        <v>0</v>
      </c>
      <c r="AY42" s="25">
        <v>1</v>
      </c>
      <c r="AZ42" s="25">
        <v>1</v>
      </c>
      <c r="BA42" s="25">
        <v>1</v>
      </c>
      <c r="BB42" s="25">
        <v>0</v>
      </c>
      <c r="BC42" s="25">
        <v>1</v>
      </c>
      <c r="BD42" s="25">
        <v>0</v>
      </c>
      <c r="BE42" s="25">
        <v>1</v>
      </c>
      <c r="BF42" s="25">
        <v>1</v>
      </c>
      <c r="BG42" s="25">
        <v>0</v>
      </c>
      <c r="BH42" s="25">
        <v>1</v>
      </c>
      <c r="BI42" s="25">
        <v>1</v>
      </c>
      <c r="BJ42" s="25">
        <v>1</v>
      </c>
      <c r="BK42" s="25">
        <v>0</v>
      </c>
      <c r="BL42" s="25">
        <v>0</v>
      </c>
      <c r="BM42" s="25">
        <v>0</v>
      </c>
      <c r="BN42" s="25">
        <v>0</v>
      </c>
      <c r="BO42" s="25">
        <v>1</v>
      </c>
      <c r="BP42" s="25">
        <v>1</v>
      </c>
      <c r="BQ42" s="25">
        <v>1</v>
      </c>
      <c r="BR42" s="25">
        <v>0</v>
      </c>
      <c r="BS42" s="25">
        <v>1</v>
      </c>
      <c r="BT42" s="25">
        <v>0</v>
      </c>
      <c r="BU42" s="25">
        <v>0</v>
      </c>
      <c r="BV42" s="25">
        <v>1</v>
      </c>
      <c r="BW42" s="25">
        <v>0</v>
      </c>
      <c r="BX42" s="25">
        <v>0</v>
      </c>
      <c r="BY42" s="25">
        <v>0</v>
      </c>
      <c r="BZ42" s="25">
        <v>0</v>
      </c>
      <c r="CA42" s="25">
        <v>0</v>
      </c>
      <c r="CB42" s="25">
        <v>1</v>
      </c>
      <c r="CC42" s="25">
        <v>0</v>
      </c>
      <c r="CD42" s="25">
        <v>1</v>
      </c>
      <c r="CE42" s="25">
        <v>0</v>
      </c>
      <c r="CF42" s="25">
        <v>0</v>
      </c>
      <c r="CG42" s="25">
        <v>1</v>
      </c>
      <c r="CH42" s="25">
        <v>1</v>
      </c>
      <c r="CI42" s="25">
        <v>0</v>
      </c>
      <c r="CJ42" s="25">
        <v>1</v>
      </c>
      <c r="CK42" s="25">
        <v>0</v>
      </c>
      <c r="CL42" s="25">
        <v>1</v>
      </c>
      <c r="CM42" s="25">
        <v>1</v>
      </c>
      <c r="CN42" s="25">
        <v>1</v>
      </c>
      <c r="CO42" s="25">
        <v>0</v>
      </c>
      <c r="CP42" s="25">
        <v>1</v>
      </c>
      <c r="CQ42" s="25">
        <v>0</v>
      </c>
      <c r="CR42" s="25">
        <v>0</v>
      </c>
      <c r="CS42" s="25">
        <v>1</v>
      </c>
      <c r="CT42" s="25">
        <v>1</v>
      </c>
      <c r="CU42" s="25">
        <v>1</v>
      </c>
      <c r="CV42" s="25">
        <v>0</v>
      </c>
      <c r="CW42" s="25">
        <v>1</v>
      </c>
      <c r="CX42" s="25">
        <v>1</v>
      </c>
      <c r="CY42" s="25">
        <v>0</v>
      </c>
      <c r="CZ42" s="25">
        <v>0</v>
      </c>
      <c r="DA42" s="25">
        <v>0</v>
      </c>
      <c r="DB42" s="24">
        <v>1</v>
      </c>
    </row>
    <row r="43" spans="6:106" x14ac:dyDescent="0.35">
      <c r="F43" s="27">
        <v>38</v>
      </c>
      <c r="G43" s="26">
        <v>0</v>
      </c>
      <c r="H43" s="25">
        <v>1</v>
      </c>
      <c r="I43" s="25">
        <v>1</v>
      </c>
      <c r="J43" s="25">
        <v>1</v>
      </c>
      <c r="K43" s="25">
        <v>1</v>
      </c>
      <c r="L43" s="25">
        <v>0</v>
      </c>
      <c r="M43" s="25">
        <v>0</v>
      </c>
      <c r="N43" s="25">
        <v>0</v>
      </c>
      <c r="O43" s="25">
        <v>0</v>
      </c>
      <c r="P43" s="25">
        <v>1</v>
      </c>
      <c r="Q43" s="25">
        <v>0</v>
      </c>
      <c r="R43" s="25">
        <v>0</v>
      </c>
      <c r="S43" s="25">
        <v>1</v>
      </c>
      <c r="T43" s="25">
        <v>1</v>
      </c>
      <c r="U43" s="25">
        <v>1</v>
      </c>
      <c r="V43" s="25">
        <v>0</v>
      </c>
      <c r="W43" s="25">
        <v>0</v>
      </c>
      <c r="X43" s="25">
        <v>0</v>
      </c>
      <c r="Y43" s="25">
        <v>0</v>
      </c>
      <c r="Z43" s="25">
        <v>1</v>
      </c>
      <c r="AA43" s="25">
        <v>1</v>
      </c>
      <c r="AB43" s="25">
        <v>0</v>
      </c>
      <c r="AC43" s="25">
        <v>1</v>
      </c>
      <c r="AD43" s="25">
        <v>0</v>
      </c>
      <c r="AE43" s="25">
        <v>1</v>
      </c>
      <c r="AF43" s="25">
        <v>1</v>
      </c>
      <c r="AG43" s="25">
        <v>0</v>
      </c>
      <c r="AH43" s="25">
        <v>1</v>
      </c>
      <c r="AI43" s="25">
        <v>0</v>
      </c>
      <c r="AJ43" s="25">
        <v>0</v>
      </c>
      <c r="AK43" s="25">
        <v>1</v>
      </c>
      <c r="AL43" s="25">
        <v>0</v>
      </c>
      <c r="AM43" s="25">
        <v>0</v>
      </c>
      <c r="AN43" s="25">
        <v>0</v>
      </c>
      <c r="AO43" s="25">
        <v>1</v>
      </c>
      <c r="AP43" s="25">
        <v>1</v>
      </c>
      <c r="AQ43" s="25">
        <v>0</v>
      </c>
      <c r="AR43" s="25">
        <v>1</v>
      </c>
      <c r="AS43" s="25">
        <v>1</v>
      </c>
      <c r="AT43" s="25">
        <v>1</v>
      </c>
      <c r="AU43" s="25">
        <v>1</v>
      </c>
      <c r="AV43" s="25">
        <v>1</v>
      </c>
      <c r="AW43" s="25">
        <v>0</v>
      </c>
      <c r="AX43" s="25">
        <v>1</v>
      </c>
      <c r="AY43" s="25">
        <v>1</v>
      </c>
      <c r="AZ43" s="25">
        <v>0</v>
      </c>
      <c r="BA43" s="25">
        <v>1</v>
      </c>
      <c r="BB43" s="25">
        <v>1</v>
      </c>
      <c r="BC43" s="25">
        <v>1</v>
      </c>
      <c r="BD43" s="25">
        <v>1</v>
      </c>
      <c r="BE43" s="25">
        <v>0</v>
      </c>
      <c r="BF43" s="25">
        <v>1</v>
      </c>
      <c r="BG43" s="25">
        <v>1</v>
      </c>
      <c r="BH43" s="25">
        <v>1</v>
      </c>
      <c r="BI43" s="25">
        <v>1</v>
      </c>
      <c r="BJ43" s="25">
        <v>1</v>
      </c>
      <c r="BK43" s="25">
        <v>1</v>
      </c>
      <c r="BL43" s="25">
        <v>1</v>
      </c>
      <c r="BM43" s="25">
        <v>1</v>
      </c>
      <c r="BN43" s="25">
        <v>1</v>
      </c>
      <c r="BO43" s="25">
        <v>1</v>
      </c>
      <c r="BP43" s="25">
        <v>1</v>
      </c>
      <c r="BQ43" s="25">
        <v>1</v>
      </c>
      <c r="BR43" s="25">
        <v>1</v>
      </c>
      <c r="BS43" s="25">
        <v>0</v>
      </c>
      <c r="BT43" s="25">
        <v>1</v>
      </c>
      <c r="BU43" s="25">
        <v>0</v>
      </c>
      <c r="BV43" s="25">
        <v>1</v>
      </c>
      <c r="BW43" s="25">
        <v>1</v>
      </c>
      <c r="BX43" s="25">
        <v>1</v>
      </c>
      <c r="BY43" s="25">
        <v>1</v>
      </c>
      <c r="BZ43" s="25">
        <v>1</v>
      </c>
      <c r="CA43" s="25">
        <v>1</v>
      </c>
      <c r="CB43" s="25">
        <v>1</v>
      </c>
      <c r="CC43" s="25">
        <v>1</v>
      </c>
      <c r="CD43" s="25">
        <v>1</v>
      </c>
      <c r="CE43" s="25">
        <v>1</v>
      </c>
      <c r="CF43" s="25">
        <v>1</v>
      </c>
      <c r="CG43" s="25">
        <v>0</v>
      </c>
      <c r="CH43" s="25">
        <v>1</v>
      </c>
      <c r="CI43" s="25">
        <v>0</v>
      </c>
      <c r="CJ43" s="25">
        <v>1</v>
      </c>
      <c r="CK43" s="25">
        <v>1</v>
      </c>
      <c r="CL43" s="25">
        <v>0</v>
      </c>
      <c r="CM43" s="25">
        <v>0</v>
      </c>
      <c r="CN43" s="25">
        <v>1</v>
      </c>
      <c r="CO43" s="25">
        <v>0</v>
      </c>
      <c r="CP43" s="25">
        <v>0</v>
      </c>
      <c r="CQ43" s="25">
        <v>1</v>
      </c>
      <c r="CR43" s="25">
        <v>0</v>
      </c>
      <c r="CS43" s="25">
        <v>1</v>
      </c>
      <c r="CT43" s="25">
        <v>0</v>
      </c>
      <c r="CU43" s="25">
        <v>0</v>
      </c>
      <c r="CV43" s="25">
        <v>0</v>
      </c>
      <c r="CW43" s="25">
        <v>1</v>
      </c>
      <c r="CX43" s="25">
        <v>1</v>
      </c>
      <c r="CY43" s="25">
        <v>1</v>
      </c>
      <c r="CZ43" s="25">
        <v>1</v>
      </c>
      <c r="DA43" s="25">
        <v>0</v>
      </c>
      <c r="DB43" s="24">
        <v>0</v>
      </c>
    </row>
    <row r="44" spans="6:106" x14ac:dyDescent="0.35">
      <c r="F44" s="27">
        <v>39</v>
      </c>
      <c r="G44" s="26">
        <v>1</v>
      </c>
      <c r="H44" s="25">
        <v>1</v>
      </c>
      <c r="I44" s="25">
        <v>1</v>
      </c>
      <c r="J44" s="25">
        <v>1</v>
      </c>
      <c r="K44" s="25">
        <v>1</v>
      </c>
      <c r="L44" s="25">
        <v>0</v>
      </c>
      <c r="M44" s="25">
        <v>1</v>
      </c>
      <c r="N44" s="25">
        <v>0</v>
      </c>
      <c r="O44" s="25">
        <v>0</v>
      </c>
      <c r="P44" s="25">
        <v>0</v>
      </c>
      <c r="Q44" s="25">
        <v>1</v>
      </c>
      <c r="R44" s="25">
        <v>1</v>
      </c>
      <c r="S44" s="25">
        <v>1</v>
      </c>
      <c r="T44" s="25">
        <v>1</v>
      </c>
      <c r="U44" s="25">
        <v>1</v>
      </c>
      <c r="V44" s="25">
        <v>1</v>
      </c>
      <c r="W44" s="25">
        <v>0</v>
      </c>
      <c r="X44" s="25">
        <v>1</v>
      </c>
      <c r="Y44" s="25">
        <v>1</v>
      </c>
      <c r="Z44" s="25">
        <v>1</v>
      </c>
      <c r="AA44" s="25">
        <v>1</v>
      </c>
      <c r="AB44" s="25">
        <v>1</v>
      </c>
      <c r="AC44" s="25">
        <v>1</v>
      </c>
      <c r="AD44" s="25">
        <v>1</v>
      </c>
      <c r="AE44" s="25">
        <v>0</v>
      </c>
      <c r="AF44" s="25">
        <v>1</v>
      </c>
      <c r="AG44" s="25">
        <v>0</v>
      </c>
      <c r="AH44" s="25">
        <v>0</v>
      </c>
      <c r="AI44" s="25">
        <v>0</v>
      </c>
      <c r="AJ44" s="25">
        <v>1</v>
      </c>
      <c r="AK44" s="25">
        <v>0</v>
      </c>
      <c r="AL44" s="25">
        <v>0</v>
      </c>
      <c r="AM44" s="25">
        <v>1</v>
      </c>
      <c r="AN44" s="25">
        <v>1</v>
      </c>
      <c r="AO44" s="25">
        <v>0</v>
      </c>
      <c r="AP44" s="25">
        <v>1</v>
      </c>
      <c r="AQ44" s="25">
        <v>1</v>
      </c>
      <c r="AR44" s="25">
        <v>1</v>
      </c>
      <c r="AS44" s="25">
        <v>0</v>
      </c>
      <c r="AT44" s="25">
        <v>1</v>
      </c>
      <c r="AU44" s="25">
        <v>0</v>
      </c>
      <c r="AV44" s="25">
        <v>0</v>
      </c>
      <c r="AW44" s="25">
        <v>1</v>
      </c>
      <c r="AX44" s="25">
        <v>1</v>
      </c>
      <c r="AY44" s="25">
        <v>0</v>
      </c>
      <c r="AZ44" s="25">
        <v>1</v>
      </c>
      <c r="BA44" s="25">
        <v>1</v>
      </c>
      <c r="BB44" s="25">
        <v>0</v>
      </c>
      <c r="BC44" s="25">
        <v>0</v>
      </c>
      <c r="BD44" s="25">
        <v>1</v>
      </c>
      <c r="BE44" s="25">
        <v>1</v>
      </c>
      <c r="BF44" s="25">
        <v>1</v>
      </c>
      <c r="BG44" s="25">
        <v>0</v>
      </c>
      <c r="BH44" s="25">
        <v>0</v>
      </c>
      <c r="BI44" s="25">
        <v>1</v>
      </c>
      <c r="BJ44" s="25">
        <v>0</v>
      </c>
      <c r="BK44" s="25">
        <v>1</v>
      </c>
      <c r="BL44" s="25">
        <v>1</v>
      </c>
      <c r="BM44" s="25">
        <v>1</v>
      </c>
      <c r="BN44" s="25">
        <v>1</v>
      </c>
      <c r="BO44" s="25">
        <v>0</v>
      </c>
      <c r="BP44" s="25">
        <v>1</v>
      </c>
      <c r="BQ44" s="25">
        <v>0</v>
      </c>
      <c r="BR44" s="25">
        <v>0</v>
      </c>
      <c r="BS44" s="25">
        <v>1</v>
      </c>
      <c r="BT44" s="25">
        <v>1</v>
      </c>
      <c r="BU44" s="25">
        <v>1</v>
      </c>
      <c r="BV44" s="25">
        <v>1</v>
      </c>
      <c r="BW44" s="25">
        <v>1</v>
      </c>
      <c r="BX44" s="25">
        <v>1</v>
      </c>
      <c r="BY44" s="25">
        <v>1</v>
      </c>
      <c r="BZ44" s="25">
        <v>1</v>
      </c>
      <c r="CA44" s="25">
        <v>0</v>
      </c>
      <c r="CB44" s="25">
        <v>1</v>
      </c>
      <c r="CC44" s="25">
        <v>0</v>
      </c>
      <c r="CD44" s="25">
        <v>0</v>
      </c>
      <c r="CE44" s="25">
        <v>0</v>
      </c>
      <c r="CF44" s="25">
        <v>0</v>
      </c>
      <c r="CG44" s="25">
        <v>0</v>
      </c>
      <c r="CH44" s="25">
        <v>0</v>
      </c>
      <c r="CI44" s="25">
        <v>0</v>
      </c>
      <c r="CJ44" s="25">
        <v>1</v>
      </c>
      <c r="CK44" s="25">
        <v>0</v>
      </c>
      <c r="CL44" s="25">
        <v>0</v>
      </c>
      <c r="CM44" s="25">
        <v>1</v>
      </c>
      <c r="CN44" s="25">
        <v>1</v>
      </c>
      <c r="CO44" s="25">
        <v>1</v>
      </c>
      <c r="CP44" s="25">
        <v>1</v>
      </c>
      <c r="CQ44" s="25">
        <v>0</v>
      </c>
      <c r="CR44" s="25">
        <v>0</v>
      </c>
      <c r="CS44" s="25">
        <v>1</v>
      </c>
      <c r="CT44" s="25">
        <v>0</v>
      </c>
      <c r="CU44" s="25">
        <v>1</v>
      </c>
      <c r="CV44" s="25">
        <v>0</v>
      </c>
      <c r="CW44" s="25">
        <v>0</v>
      </c>
      <c r="CX44" s="25">
        <v>1</v>
      </c>
      <c r="CY44" s="25">
        <v>1</v>
      </c>
      <c r="CZ44" s="25">
        <v>1</v>
      </c>
      <c r="DA44" s="25">
        <v>0</v>
      </c>
      <c r="DB44" s="24">
        <v>1</v>
      </c>
    </row>
    <row r="45" spans="6:106" x14ac:dyDescent="0.35">
      <c r="F45" s="23">
        <v>40</v>
      </c>
      <c r="G45" s="22">
        <v>1</v>
      </c>
      <c r="H45" s="21">
        <v>0</v>
      </c>
      <c r="I45" s="21">
        <v>1</v>
      </c>
      <c r="J45" s="21">
        <v>0</v>
      </c>
      <c r="K45" s="21">
        <v>1</v>
      </c>
      <c r="L45" s="21">
        <v>1</v>
      </c>
      <c r="M45" s="21">
        <v>1</v>
      </c>
      <c r="N45" s="21">
        <v>1</v>
      </c>
      <c r="O45" s="21">
        <v>1</v>
      </c>
      <c r="P45" s="21">
        <v>1</v>
      </c>
      <c r="Q45" s="21">
        <v>1</v>
      </c>
      <c r="R45" s="21">
        <v>1</v>
      </c>
      <c r="S45" s="21">
        <v>1</v>
      </c>
      <c r="T45" s="21">
        <v>1</v>
      </c>
      <c r="U45" s="21">
        <v>0</v>
      </c>
      <c r="V45" s="21">
        <v>0</v>
      </c>
      <c r="W45" s="21">
        <v>1</v>
      </c>
      <c r="X45" s="21">
        <v>1</v>
      </c>
      <c r="Y45" s="21">
        <v>0</v>
      </c>
      <c r="Z45" s="21">
        <v>0</v>
      </c>
      <c r="AA45" s="21">
        <v>1</v>
      </c>
      <c r="AB45" s="21">
        <v>1</v>
      </c>
      <c r="AC45" s="21">
        <v>0</v>
      </c>
      <c r="AD45" s="21">
        <v>1</v>
      </c>
      <c r="AE45" s="21">
        <v>0</v>
      </c>
      <c r="AF45" s="21">
        <v>1</v>
      </c>
      <c r="AG45" s="21">
        <v>0</v>
      </c>
      <c r="AH45" s="21">
        <v>0</v>
      </c>
      <c r="AI45" s="21">
        <v>1</v>
      </c>
      <c r="AJ45" s="21">
        <v>0</v>
      </c>
      <c r="AK45" s="21">
        <v>1</v>
      </c>
      <c r="AL45" s="21">
        <v>0</v>
      </c>
      <c r="AM45" s="21">
        <v>1</v>
      </c>
      <c r="AN45" s="21">
        <v>0</v>
      </c>
      <c r="AO45" s="21">
        <v>1</v>
      </c>
      <c r="AP45" s="21">
        <v>1</v>
      </c>
      <c r="AQ45" s="21">
        <v>0</v>
      </c>
      <c r="AR45" s="21">
        <v>1</v>
      </c>
      <c r="AS45" s="21">
        <v>0</v>
      </c>
      <c r="AT45" s="21">
        <v>0</v>
      </c>
      <c r="AU45" s="21">
        <v>1</v>
      </c>
      <c r="AV45" s="21">
        <v>1</v>
      </c>
      <c r="AW45" s="21">
        <v>1</v>
      </c>
      <c r="AX45" s="21">
        <v>1</v>
      </c>
      <c r="AY45" s="21">
        <v>1</v>
      </c>
      <c r="AZ45" s="21">
        <v>0</v>
      </c>
      <c r="BA45" s="21">
        <v>1</v>
      </c>
      <c r="BB45" s="21">
        <v>1</v>
      </c>
      <c r="BC45" s="21">
        <v>0</v>
      </c>
      <c r="BD45" s="21">
        <v>1</v>
      </c>
      <c r="BE45" s="21">
        <v>0</v>
      </c>
      <c r="BF45" s="21">
        <v>1</v>
      </c>
      <c r="BG45" s="21">
        <v>1</v>
      </c>
      <c r="BH45" s="21">
        <v>0</v>
      </c>
      <c r="BI45" s="21">
        <v>1</v>
      </c>
      <c r="BJ45" s="21">
        <v>1</v>
      </c>
      <c r="BK45" s="21">
        <v>0</v>
      </c>
      <c r="BL45" s="21">
        <v>1</v>
      </c>
      <c r="BM45" s="21">
        <v>0</v>
      </c>
      <c r="BN45" s="21">
        <v>1</v>
      </c>
      <c r="BO45" s="21">
        <v>1</v>
      </c>
      <c r="BP45" s="21">
        <v>0</v>
      </c>
      <c r="BQ45" s="21">
        <v>1</v>
      </c>
      <c r="BR45" s="21">
        <v>1</v>
      </c>
      <c r="BS45" s="21">
        <v>1</v>
      </c>
      <c r="BT45" s="21">
        <v>1</v>
      </c>
      <c r="BU45" s="21">
        <v>1</v>
      </c>
      <c r="BV45" s="21">
        <v>0</v>
      </c>
      <c r="BW45" s="21">
        <v>0</v>
      </c>
      <c r="BX45" s="21">
        <v>0</v>
      </c>
      <c r="BY45" s="21">
        <v>1</v>
      </c>
      <c r="BZ45" s="21">
        <v>0</v>
      </c>
      <c r="CA45" s="21">
        <v>1</v>
      </c>
      <c r="CB45" s="21">
        <v>1</v>
      </c>
      <c r="CC45" s="21">
        <v>1</v>
      </c>
      <c r="CD45" s="21">
        <v>1</v>
      </c>
      <c r="CE45" s="21">
        <v>1</v>
      </c>
      <c r="CF45" s="21">
        <v>1</v>
      </c>
      <c r="CG45" s="21">
        <v>1</v>
      </c>
      <c r="CH45" s="21">
        <v>1</v>
      </c>
      <c r="CI45" s="21">
        <v>1</v>
      </c>
      <c r="CJ45" s="21">
        <v>1</v>
      </c>
      <c r="CK45" s="21">
        <v>0</v>
      </c>
      <c r="CL45" s="21">
        <v>1</v>
      </c>
      <c r="CM45" s="21">
        <v>1</v>
      </c>
      <c r="CN45" s="21">
        <v>0</v>
      </c>
      <c r="CO45" s="21">
        <v>1</v>
      </c>
      <c r="CP45" s="21">
        <v>1</v>
      </c>
      <c r="CQ45" s="21">
        <v>0</v>
      </c>
      <c r="CR45" s="21">
        <v>0</v>
      </c>
      <c r="CS45" s="21">
        <v>0</v>
      </c>
      <c r="CT45" s="21">
        <v>1</v>
      </c>
      <c r="CU45" s="21">
        <v>0</v>
      </c>
      <c r="CV45" s="21">
        <v>1</v>
      </c>
      <c r="CW45" s="21">
        <v>1</v>
      </c>
      <c r="CX45" s="21">
        <v>1</v>
      </c>
      <c r="CY45" s="21">
        <v>0</v>
      </c>
      <c r="CZ45" s="21">
        <v>1</v>
      </c>
      <c r="DA45" s="21">
        <v>0</v>
      </c>
      <c r="DB45" s="20">
        <v>1</v>
      </c>
    </row>
  </sheetData>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iconSet" priority="1" id="{EB61D199-FBAC-47A1-8785-BF240D77C286}">
            <x14:iconSet showValue="0" custom="1">
              <x14:cfvo type="percent">
                <xm:f>0</xm:f>
              </x14:cfvo>
              <x14:cfvo type="num">
                <xm:f>1</xm:f>
              </x14:cfvo>
              <x14:cfvo type="num">
                <xm:f>2</xm:f>
              </x14:cfvo>
              <x14:cfIcon iconSet="5Quarters" iconId="0"/>
              <x14:cfIcon iconSet="3TrafficLights1" iconId="0"/>
              <x14:cfIcon iconSet="3TrafficLights1" iconId="0"/>
            </x14:iconSet>
          </x14:cfRule>
          <xm:sqref>G6:DB45</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DB2A8-E63B-4122-B0D9-3C3B565EB044}">
  <dimension ref="B1:DB255"/>
  <sheetViews>
    <sheetView zoomScaleNormal="100" workbookViewId="0"/>
  </sheetViews>
  <sheetFormatPr defaultRowHeight="14.5" x14ac:dyDescent="0.35"/>
  <cols>
    <col min="1" max="1" width="2.7265625" customWidth="1"/>
    <col min="2" max="2" width="16.453125" customWidth="1"/>
    <col min="3" max="3" width="2.1796875" customWidth="1"/>
    <col min="4" max="4" width="15.1796875" customWidth="1"/>
    <col min="5" max="5" width="5.1796875" customWidth="1"/>
    <col min="7" max="7" width="9" customWidth="1"/>
    <col min="8" max="8" width="7" customWidth="1"/>
    <col min="9" max="9" width="7.453125" customWidth="1"/>
    <col min="10" max="106" width="7" customWidth="1"/>
  </cols>
  <sheetData>
    <row r="1" spans="2:106" s="125" customFormat="1" ht="28.5" x14ac:dyDescent="0.65">
      <c r="D1" s="143" t="s">
        <v>75</v>
      </c>
    </row>
    <row r="3" spans="2:106" x14ac:dyDescent="0.35">
      <c r="B3" s="88"/>
      <c r="C3" s="87" t="s">
        <v>55</v>
      </c>
      <c r="D3" s="86"/>
      <c r="F3" s="85" t="s">
        <v>47</v>
      </c>
      <c r="G3" s="8">
        <v>1</v>
      </c>
      <c r="H3" s="8">
        <v>2</v>
      </c>
      <c r="I3" s="8">
        <v>3</v>
      </c>
      <c r="J3" s="8">
        <v>4</v>
      </c>
      <c r="K3" s="8">
        <v>5</v>
      </c>
      <c r="L3" s="8">
        <v>6</v>
      </c>
      <c r="M3" s="8">
        <v>7</v>
      </c>
      <c r="N3" s="8">
        <v>8</v>
      </c>
      <c r="O3" s="8">
        <v>9</v>
      </c>
      <c r="P3" s="8">
        <v>10</v>
      </c>
      <c r="Q3" s="8">
        <v>11</v>
      </c>
      <c r="R3" s="8">
        <v>12</v>
      </c>
      <c r="S3" s="8">
        <v>13</v>
      </c>
      <c r="T3" s="8">
        <v>14</v>
      </c>
      <c r="U3" s="8">
        <v>15</v>
      </c>
      <c r="V3" s="8">
        <v>16</v>
      </c>
      <c r="W3" s="8">
        <v>17</v>
      </c>
      <c r="X3" s="8">
        <v>18</v>
      </c>
      <c r="Y3" s="8">
        <v>19</v>
      </c>
      <c r="Z3" s="8">
        <v>20</v>
      </c>
      <c r="AA3" s="8">
        <v>21</v>
      </c>
      <c r="AB3" s="8">
        <v>22</v>
      </c>
      <c r="AC3" s="8">
        <v>23</v>
      </c>
      <c r="AD3" s="8">
        <v>24</v>
      </c>
      <c r="AE3" s="8">
        <v>25</v>
      </c>
      <c r="AF3" s="8">
        <v>26</v>
      </c>
      <c r="AG3" s="8">
        <v>27</v>
      </c>
      <c r="AH3" s="8">
        <v>28</v>
      </c>
      <c r="AI3" s="8">
        <v>29</v>
      </c>
      <c r="AJ3" s="8">
        <v>30</v>
      </c>
      <c r="AK3" s="8">
        <v>31</v>
      </c>
      <c r="AL3" s="8">
        <v>32</v>
      </c>
      <c r="AM3" s="8">
        <v>33</v>
      </c>
      <c r="AN3" s="8">
        <v>34</v>
      </c>
      <c r="AO3" s="8">
        <v>35</v>
      </c>
      <c r="AP3" s="8">
        <v>36</v>
      </c>
      <c r="AQ3" s="8">
        <v>37</v>
      </c>
      <c r="AR3" s="8">
        <v>38</v>
      </c>
      <c r="AS3" s="8">
        <v>39</v>
      </c>
      <c r="AT3" s="8">
        <v>40</v>
      </c>
      <c r="AU3" s="8">
        <v>41</v>
      </c>
      <c r="AV3" s="8">
        <v>42</v>
      </c>
      <c r="AW3" s="8">
        <v>43</v>
      </c>
      <c r="AX3" s="8">
        <v>44</v>
      </c>
      <c r="AY3" s="8">
        <v>45</v>
      </c>
      <c r="AZ3" s="8">
        <v>46</v>
      </c>
      <c r="BA3" s="8">
        <v>47</v>
      </c>
      <c r="BB3" s="8">
        <v>48</v>
      </c>
      <c r="BC3" s="8">
        <v>49</v>
      </c>
      <c r="BD3" s="8">
        <v>50</v>
      </c>
      <c r="BE3" s="8">
        <v>51</v>
      </c>
      <c r="BF3" s="8">
        <v>52</v>
      </c>
      <c r="BG3" s="8">
        <v>53</v>
      </c>
      <c r="BH3" s="8">
        <v>54</v>
      </c>
      <c r="BI3" s="8">
        <v>55</v>
      </c>
      <c r="BJ3" s="8">
        <v>56</v>
      </c>
      <c r="BK3" s="8">
        <v>57</v>
      </c>
      <c r="BL3" s="8">
        <v>58</v>
      </c>
      <c r="BM3" s="8">
        <v>59</v>
      </c>
      <c r="BN3" s="8">
        <v>60</v>
      </c>
      <c r="BO3" s="8">
        <v>61</v>
      </c>
      <c r="BP3" s="8">
        <v>62</v>
      </c>
      <c r="BQ3" s="8">
        <v>63</v>
      </c>
      <c r="BR3" s="8">
        <v>64</v>
      </c>
      <c r="BS3" s="8">
        <v>65</v>
      </c>
      <c r="BT3" s="8">
        <v>66</v>
      </c>
      <c r="BU3" s="8">
        <v>67</v>
      </c>
      <c r="BV3" s="8">
        <v>68</v>
      </c>
      <c r="BW3" s="8">
        <v>69</v>
      </c>
      <c r="BX3" s="8">
        <v>70</v>
      </c>
      <c r="BY3" s="8">
        <v>71</v>
      </c>
      <c r="BZ3" s="8">
        <v>72</v>
      </c>
      <c r="CA3" s="8">
        <v>73</v>
      </c>
      <c r="CB3" s="8">
        <v>74</v>
      </c>
      <c r="CC3" s="8">
        <v>75</v>
      </c>
      <c r="CD3" s="8">
        <v>76</v>
      </c>
      <c r="CE3" s="8">
        <v>77</v>
      </c>
      <c r="CF3" s="8">
        <v>78</v>
      </c>
      <c r="CG3" s="8">
        <v>79</v>
      </c>
      <c r="CH3" s="8">
        <v>80</v>
      </c>
      <c r="CI3" s="8">
        <v>81</v>
      </c>
      <c r="CJ3" s="8">
        <v>82</v>
      </c>
      <c r="CK3" s="8">
        <v>83</v>
      </c>
      <c r="CL3" s="8">
        <v>84</v>
      </c>
      <c r="CM3" s="8">
        <v>85</v>
      </c>
      <c r="CN3" s="8">
        <v>86</v>
      </c>
      <c r="CO3" s="8">
        <v>87</v>
      </c>
      <c r="CP3" s="8">
        <v>88</v>
      </c>
      <c r="CQ3" s="8">
        <v>89</v>
      </c>
      <c r="CR3" s="8">
        <v>90</v>
      </c>
      <c r="CS3" s="8">
        <v>91</v>
      </c>
      <c r="CT3" s="8">
        <v>92</v>
      </c>
      <c r="CU3" s="8">
        <v>93</v>
      </c>
      <c r="CV3" s="8">
        <v>94</v>
      </c>
      <c r="CW3" s="8">
        <v>95</v>
      </c>
      <c r="CX3" s="8">
        <v>96</v>
      </c>
      <c r="CY3" s="8">
        <v>97</v>
      </c>
      <c r="CZ3" s="8">
        <v>98</v>
      </c>
      <c r="DA3" s="8">
        <v>99</v>
      </c>
      <c r="DB3" s="84">
        <v>100</v>
      </c>
    </row>
    <row r="4" spans="2:106" x14ac:dyDescent="0.35">
      <c r="B4" s="83"/>
      <c r="C4" s="82" t="s">
        <v>1</v>
      </c>
      <c r="D4" s="81">
        <v>100</v>
      </c>
      <c r="F4" s="80" t="s">
        <v>45</v>
      </c>
      <c r="G4" s="79">
        <f t="shared" ref="G4:AL4" si="0">AVERAGE(G6:G55)</f>
        <v>101.26124564303609</v>
      </c>
      <c r="H4" s="78">
        <f t="shared" si="0"/>
        <v>99.850603671802673</v>
      </c>
      <c r="I4" s="78">
        <f t="shared" si="0"/>
        <v>100.2914414380939</v>
      </c>
      <c r="J4" s="78">
        <f t="shared" si="0"/>
        <v>102.22261860471917</v>
      </c>
      <c r="K4" s="78">
        <f t="shared" si="0"/>
        <v>98.473568439294468</v>
      </c>
      <c r="L4" s="78">
        <f t="shared" si="0"/>
        <v>101.49449056152662</v>
      </c>
      <c r="M4" s="78">
        <f t="shared" si="0"/>
        <v>103.89882211493386</v>
      </c>
      <c r="N4" s="78">
        <f t="shared" si="0"/>
        <v>100.23691541173321</v>
      </c>
      <c r="O4" s="78">
        <f t="shared" si="0"/>
        <v>101.13755049824249</v>
      </c>
      <c r="P4" s="78">
        <f t="shared" si="0"/>
        <v>101.2797461295122</v>
      </c>
      <c r="Q4" s="78">
        <f t="shared" si="0"/>
        <v>100.15127511687751</v>
      </c>
      <c r="R4" s="78">
        <f t="shared" si="0"/>
        <v>100.26820953280549</v>
      </c>
      <c r="S4" s="78">
        <f t="shared" si="0"/>
        <v>102.10438133763091</v>
      </c>
      <c r="T4" s="78">
        <f t="shared" si="0"/>
        <v>100.69602742769348</v>
      </c>
      <c r="U4" s="78">
        <f t="shared" si="0"/>
        <v>101.63176969181222</v>
      </c>
      <c r="V4" s="78">
        <f t="shared" si="0"/>
        <v>99.405459902845905</v>
      </c>
      <c r="W4" s="78">
        <f t="shared" si="0"/>
        <v>97.5357366110984</v>
      </c>
      <c r="X4" s="78">
        <f t="shared" si="0"/>
        <v>97.758039626205573</v>
      </c>
      <c r="Y4" s="78">
        <f t="shared" si="0"/>
        <v>99.611806970278849</v>
      </c>
      <c r="Z4" s="78">
        <f t="shared" si="0"/>
        <v>99.792501057527261</v>
      </c>
      <c r="AA4" s="78">
        <f t="shared" si="0"/>
        <v>100.04601702130458</v>
      </c>
      <c r="AB4" s="78">
        <f t="shared" si="0"/>
        <v>99.24426811048761</v>
      </c>
      <c r="AC4" s="78">
        <f t="shared" si="0"/>
        <v>100.91904598775727</v>
      </c>
      <c r="AD4" s="78">
        <f t="shared" si="0"/>
        <v>103.04454670185805</v>
      </c>
      <c r="AE4" s="78">
        <f t="shared" si="0"/>
        <v>101.66487188835163</v>
      </c>
      <c r="AF4" s="78">
        <f t="shared" si="0"/>
        <v>101.58581292453164</v>
      </c>
      <c r="AG4" s="78">
        <f t="shared" si="0"/>
        <v>101.73517696566705</v>
      </c>
      <c r="AH4" s="78">
        <f t="shared" si="0"/>
        <v>100.53266285249265</v>
      </c>
      <c r="AI4" s="78">
        <f t="shared" si="0"/>
        <v>98.096633134991862</v>
      </c>
      <c r="AJ4" s="78">
        <f t="shared" si="0"/>
        <v>101.02803596746526</v>
      </c>
      <c r="AK4" s="78">
        <f t="shared" si="0"/>
        <v>100.31947138268151</v>
      </c>
      <c r="AL4" s="78">
        <f t="shared" si="0"/>
        <v>100.65874155552592</v>
      </c>
      <c r="AM4" s="78">
        <f t="shared" ref="AM4:BR4" si="1">AVERAGE(AM6:AM55)</f>
        <v>98.218411974448827</v>
      </c>
      <c r="AN4" s="78">
        <f t="shared" si="1"/>
        <v>97.888880898244679</v>
      </c>
      <c r="AO4" s="78">
        <f t="shared" si="1"/>
        <v>99.982611370796803</v>
      </c>
      <c r="AP4" s="78">
        <f t="shared" si="1"/>
        <v>100.27126111490361</v>
      </c>
      <c r="AQ4" s="78">
        <f t="shared" si="1"/>
        <v>99.299235469152336</v>
      </c>
      <c r="AR4" s="78">
        <f t="shared" si="1"/>
        <v>101.14054932964791</v>
      </c>
      <c r="AS4" s="78">
        <f t="shared" si="1"/>
        <v>99.173178593991906</v>
      </c>
      <c r="AT4" s="78">
        <f t="shared" si="1"/>
        <v>100.92181903710298</v>
      </c>
      <c r="AU4" s="78">
        <f t="shared" si="1"/>
        <v>99.431330479637836</v>
      </c>
      <c r="AV4" s="78">
        <f t="shared" si="1"/>
        <v>101.60629519996291</v>
      </c>
      <c r="AW4" s="78">
        <f t="shared" si="1"/>
        <v>96.550641299108975</v>
      </c>
      <c r="AX4" s="78">
        <f t="shared" si="1"/>
        <v>100.93856124294689</v>
      </c>
      <c r="AY4" s="78">
        <f t="shared" si="1"/>
        <v>99.240406168610207</v>
      </c>
      <c r="AZ4" s="78">
        <f t="shared" si="1"/>
        <v>98.790146037208615</v>
      </c>
      <c r="BA4" s="78">
        <f t="shared" si="1"/>
        <v>95.488243257568683</v>
      </c>
      <c r="BB4" s="78">
        <f t="shared" si="1"/>
        <v>101.90466334970552</v>
      </c>
      <c r="BC4" s="78">
        <f t="shared" si="1"/>
        <v>99.62349602355971</v>
      </c>
      <c r="BD4" s="78">
        <f t="shared" si="1"/>
        <v>98.995389205447282</v>
      </c>
      <c r="BE4" s="78">
        <f t="shared" si="1"/>
        <v>101.70584348779812</v>
      </c>
      <c r="BF4" s="78">
        <f t="shared" si="1"/>
        <v>98.462033317991882</v>
      </c>
      <c r="BG4" s="78">
        <f t="shared" si="1"/>
        <v>101.09768006950617</v>
      </c>
      <c r="BH4" s="78">
        <f t="shared" si="1"/>
        <v>97.182164406694937</v>
      </c>
      <c r="BI4" s="78">
        <f t="shared" si="1"/>
        <v>99.942319618639885</v>
      </c>
      <c r="BJ4" s="78">
        <f t="shared" si="1"/>
        <v>98.692639792352566</v>
      </c>
      <c r="BK4" s="78">
        <f t="shared" si="1"/>
        <v>102.38482107306481</v>
      </c>
      <c r="BL4" s="78">
        <f t="shared" si="1"/>
        <v>101.45186891131743</v>
      </c>
      <c r="BM4" s="78">
        <f t="shared" si="1"/>
        <v>100.36376263778948</v>
      </c>
      <c r="BN4" s="78">
        <f t="shared" si="1"/>
        <v>100.84532075561583</v>
      </c>
      <c r="BO4" s="78">
        <f t="shared" si="1"/>
        <v>98.179362592054531</v>
      </c>
      <c r="BP4" s="78">
        <f t="shared" si="1"/>
        <v>101.80307483788056</v>
      </c>
      <c r="BQ4" s="78">
        <f t="shared" si="1"/>
        <v>98.740486944370787</v>
      </c>
      <c r="BR4" s="78">
        <f t="shared" si="1"/>
        <v>100.47096068556129</v>
      </c>
      <c r="BS4" s="78">
        <f t="shared" ref="BS4:DB4" si="2">AVERAGE(BS6:BS55)</f>
        <v>99.173264768614899</v>
      </c>
      <c r="BT4" s="78">
        <f t="shared" si="2"/>
        <v>99.520823166676564</v>
      </c>
      <c r="BU4" s="78">
        <f t="shared" si="2"/>
        <v>100.31505828701484</v>
      </c>
      <c r="BV4" s="78">
        <f t="shared" si="2"/>
        <v>100.48408742259198</v>
      </c>
      <c r="BW4" s="78">
        <f t="shared" si="2"/>
        <v>98.299469325502287</v>
      </c>
      <c r="BX4" s="78">
        <f t="shared" si="2"/>
        <v>97.848048451487557</v>
      </c>
      <c r="BY4" s="78">
        <f t="shared" si="2"/>
        <v>101.77027459358214</v>
      </c>
      <c r="BZ4" s="78">
        <f t="shared" si="2"/>
        <v>98.825484908593353</v>
      </c>
      <c r="CA4" s="78">
        <f t="shared" si="2"/>
        <v>101.91392405213264</v>
      </c>
      <c r="CB4" s="78">
        <f t="shared" si="2"/>
        <v>99.089123548401403</v>
      </c>
      <c r="CC4" s="78">
        <f t="shared" si="2"/>
        <v>99.054095042083645</v>
      </c>
      <c r="CD4" s="78">
        <f t="shared" si="2"/>
        <v>99.437211727126851</v>
      </c>
      <c r="CE4" s="78">
        <f t="shared" si="2"/>
        <v>99.620759808749426</v>
      </c>
      <c r="CF4" s="78">
        <f t="shared" si="2"/>
        <v>100.42168744585069</v>
      </c>
      <c r="CG4" s="78">
        <f t="shared" si="2"/>
        <v>99.904374590187217</v>
      </c>
      <c r="CH4" s="78">
        <f t="shared" si="2"/>
        <v>97.458218103929539</v>
      </c>
      <c r="CI4" s="78">
        <f t="shared" si="2"/>
        <v>99.85544695846329</v>
      </c>
      <c r="CJ4" s="78">
        <f t="shared" si="2"/>
        <v>99.822960717210663</v>
      </c>
      <c r="CK4" s="78">
        <f t="shared" si="2"/>
        <v>101.63008894560335</v>
      </c>
      <c r="CL4" s="78">
        <f t="shared" si="2"/>
        <v>101.03589036370977</v>
      </c>
      <c r="CM4" s="78">
        <f t="shared" si="2"/>
        <v>99.192891664279159</v>
      </c>
      <c r="CN4" s="78">
        <f t="shared" si="2"/>
        <v>100.76858395914314</v>
      </c>
      <c r="CO4" s="78">
        <f t="shared" si="2"/>
        <v>99.220200379568269</v>
      </c>
      <c r="CP4" s="78">
        <f t="shared" si="2"/>
        <v>97.863205862813629</v>
      </c>
      <c r="CQ4" s="78">
        <f t="shared" si="2"/>
        <v>102.22781523007143</v>
      </c>
      <c r="CR4" s="78">
        <f t="shared" si="2"/>
        <v>100.38658731682517</v>
      </c>
      <c r="CS4" s="78">
        <f t="shared" si="2"/>
        <v>99.492444658244494</v>
      </c>
      <c r="CT4" s="78">
        <f t="shared" si="2"/>
        <v>99.428921682920191</v>
      </c>
      <c r="CU4" s="78">
        <f t="shared" si="2"/>
        <v>99.917971081231371</v>
      </c>
      <c r="CV4" s="78">
        <f t="shared" si="2"/>
        <v>98.982701754357549</v>
      </c>
      <c r="CW4" s="78">
        <f t="shared" si="2"/>
        <v>99.723492919656564</v>
      </c>
      <c r="CX4" s="78">
        <f t="shared" si="2"/>
        <v>100.48562287702225</v>
      </c>
      <c r="CY4" s="78">
        <f t="shared" si="2"/>
        <v>96.642697851712001</v>
      </c>
      <c r="CZ4" s="78">
        <f t="shared" si="2"/>
        <v>98.774628693354316</v>
      </c>
      <c r="DA4" s="78">
        <f t="shared" si="2"/>
        <v>100.80257586887456</v>
      </c>
      <c r="DB4" s="77">
        <f t="shared" si="2"/>
        <v>100.18116406863555</v>
      </c>
    </row>
    <row r="5" spans="2:106" x14ac:dyDescent="0.35">
      <c r="B5" s="76"/>
      <c r="C5" s="75" t="s">
        <v>54</v>
      </c>
      <c r="D5" s="74">
        <v>10</v>
      </c>
      <c r="F5" s="73" t="s">
        <v>44</v>
      </c>
      <c r="G5" s="72">
        <f t="shared" ref="G5:AL5" si="3">G4-$D$4</f>
        <v>1.2612456430360908</v>
      </c>
      <c r="H5" s="71">
        <f t="shared" si="3"/>
        <v>-0.14939632819732651</v>
      </c>
      <c r="I5" s="71">
        <f t="shared" si="3"/>
        <v>0.29144143809389789</v>
      </c>
      <c r="J5" s="71">
        <f t="shared" si="3"/>
        <v>2.2226186047191732</v>
      </c>
      <c r="K5" s="71">
        <f t="shared" si="3"/>
        <v>-1.5264315607055323</v>
      </c>
      <c r="L5" s="71">
        <f t="shared" si="3"/>
        <v>1.494490561526618</v>
      </c>
      <c r="M5" s="71">
        <f t="shared" si="3"/>
        <v>3.8988221149338642</v>
      </c>
      <c r="N5" s="71">
        <f t="shared" si="3"/>
        <v>0.23691541173320729</v>
      </c>
      <c r="O5" s="71">
        <f t="shared" si="3"/>
        <v>1.13755049824249</v>
      </c>
      <c r="P5" s="71">
        <f t="shared" si="3"/>
        <v>1.2797461295122048</v>
      </c>
      <c r="Q5" s="71">
        <f t="shared" si="3"/>
        <v>0.15127511687751394</v>
      </c>
      <c r="R5" s="71">
        <f t="shared" si="3"/>
        <v>0.26820953280548565</v>
      </c>
      <c r="S5" s="71">
        <f t="shared" si="3"/>
        <v>2.1043813376309117</v>
      </c>
      <c r="T5" s="71">
        <f t="shared" si="3"/>
        <v>0.69602742769347969</v>
      </c>
      <c r="U5" s="71">
        <f t="shared" si="3"/>
        <v>1.6317696918122238</v>
      </c>
      <c r="V5" s="71">
        <f t="shared" si="3"/>
        <v>-0.59454009715409484</v>
      </c>
      <c r="W5" s="71">
        <f t="shared" si="3"/>
        <v>-2.4642633889015997</v>
      </c>
      <c r="X5" s="71">
        <f t="shared" si="3"/>
        <v>-2.2419603737944271</v>
      </c>
      <c r="Y5" s="71">
        <f t="shared" si="3"/>
        <v>-0.38819302972115111</v>
      </c>
      <c r="Z5" s="71">
        <f t="shared" si="3"/>
        <v>-0.20749894247273915</v>
      </c>
      <c r="AA5" s="71">
        <f t="shared" si="3"/>
        <v>4.601702130457852E-2</v>
      </c>
      <c r="AB5" s="71">
        <f t="shared" si="3"/>
        <v>-0.7557318895123899</v>
      </c>
      <c r="AC5" s="71">
        <f t="shared" si="3"/>
        <v>0.91904598775727209</v>
      </c>
      <c r="AD5" s="71">
        <f t="shared" si="3"/>
        <v>3.044546701858053</v>
      </c>
      <c r="AE5" s="71">
        <f t="shared" si="3"/>
        <v>1.6648718883516267</v>
      </c>
      <c r="AF5" s="71">
        <f t="shared" si="3"/>
        <v>1.5858129245316377</v>
      </c>
      <c r="AG5" s="71">
        <f t="shared" si="3"/>
        <v>1.7351769656670513</v>
      </c>
      <c r="AH5" s="71">
        <f t="shared" si="3"/>
        <v>0.53266285249264911</v>
      </c>
      <c r="AI5" s="71">
        <f t="shared" si="3"/>
        <v>-1.9033668650081381</v>
      </c>
      <c r="AJ5" s="71">
        <f t="shared" si="3"/>
        <v>1.0280359674652573</v>
      </c>
      <c r="AK5" s="71">
        <f t="shared" si="3"/>
        <v>0.31947138268151321</v>
      </c>
      <c r="AL5" s="71">
        <f t="shared" si="3"/>
        <v>0.65874155552592129</v>
      </c>
      <c r="AM5" s="71">
        <f t="shared" ref="AM5:BR5" si="4">AM4-$D$4</f>
        <v>-1.7815880255511729</v>
      </c>
      <c r="AN5" s="71">
        <f t="shared" si="4"/>
        <v>-2.111119101755321</v>
      </c>
      <c r="AO5" s="71">
        <f t="shared" si="4"/>
        <v>-1.7388629203196615E-2</v>
      </c>
      <c r="AP5" s="71">
        <f t="shared" si="4"/>
        <v>0.27126111490360927</v>
      </c>
      <c r="AQ5" s="71">
        <f t="shared" si="4"/>
        <v>-0.70076453084766399</v>
      </c>
      <c r="AR5" s="71">
        <f t="shared" si="4"/>
        <v>1.1405493296479108</v>
      </c>
      <c r="AS5" s="71">
        <f t="shared" si="4"/>
        <v>-0.82682140600809362</v>
      </c>
      <c r="AT5" s="71">
        <f t="shared" si="4"/>
        <v>0.92181903710297775</v>
      </c>
      <c r="AU5" s="71">
        <f t="shared" si="4"/>
        <v>-0.56866952036216389</v>
      </c>
      <c r="AV5" s="71">
        <f t="shared" si="4"/>
        <v>1.6062951999629149</v>
      </c>
      <c r="AW5" s="71">
        <f t="shared" si="4"/>
        <v>-3.4493587008910254</v>
      </c>
      <c r="AX5" s="71">
        <f t="shared" si="4"/>
        <v>0.93856124294688925</v>
      </c>
      <c r="AY5" s="71">
        <f t="shared" si="4"/>
        <v>-0.75959383138979319</v>
      </c>
      <c r="AZ5" s="71">
        <f t="shared" si="4"/>
        <v>-1.2098539627913851</v>
      </c>
      <c r="BA5" s="71">
        <f t="shared" si="4"/>
        <v>-4.5117567424313165</v>
      </c>
      <c r="BB5" s="71">
        <f t="shared" si="4"/>
        <v>1.9046633497055154</v>
      </c>
      <c r="BC5" s="71">
        <f t="shared" si="4"/>
        <v>-0.37650397644028999</v>
      </c>
      <c r="BD5" s="71">
        <f t="shared" si="4"/>
        <v>-1.0046107945527183</v>
      </c>
      <c r="BE5" s="71">
        <f t="shared" si="4"/>
        <v>1.7058434877981199</v>
      </c>
      <c r="BF5" s="71">
        <f t="shared" si="4"/>
        <v>-1.5379666820081184</v>
      </c>
      <c r="BG5" s="71">
        <f t="shared" si="4"/>
        <v>1.0976800695061684</v>
      </c>
      <c r="BH5" s="71">
        <f t="shared" si="4"/>
        <v>-2.8178355933050625</v>
      </c>
      <c r="BI5" s="71">
        <f t="shared" si="4"/>
        <v>-5.7680381360114552E-2</v>
      </c>
      <c r="BJ5" s="71">
        <f t="shared" si="4"/>
        <v>-1.3073602076474344</v>
      </c>
      <c r="BK5" s="71">
        <f t="shared" si="4"/>
        <v>2.3848210730648134</v>
      </c>
      <c r="BL5" s="71">
        <f t="shared" si="4"/>
        <v>1.4518689113174332</v>
      </c>
      <c r="BM5" s="71">
        <f t="shared" si="4"/>
        <v>0.36376263778947759</v>
      </c>
      <c r="BN5" s="71">
        <f t="shared" si="4"/>
        <v>0.84532075561583042</v>
      </c>
      <c r="BO5" s="71">
        <f t="shared" si="4"/>
        <v>-1.820637407945469</v>
      </c>
      <c r="BP5" s="71">
        <f t="shared" si="4"/>
        <v>1.8030748378805583</v>
      </c>
      <c r="BQ5" s="71">
        <f t="shared" si="4"/>
        <v>-1.2595130556292133</v>
      </c>
      <c r="BR5" s="71">
        <f t="shared" si="4"/>
        <v>0.47096068556129467</v>
      </c>
      <c r="BS5" s="71">
        <f t="shared" ref="BS5:CX5" si="5">BS4-$D$4</f>
        <v>-0.82673523138510063</v>
      </c>
      <c r="BT5" s="71">
        <f t="shared" si="5"/>
        <v>-0.47917683332343586</v>
      </c>
      <c r="BU5" s="71">
        <f t="shared" si="5"/>
        <v>0.31505828701483551</v>
      </c>
      <c r="BV5" s="71">
        <f t="shared" si="5"/>
        <v>0.48408742259198334</v>
      </c>
      <c r="BW5" s="71">
        <f t="shared" si="5"/>
        <v>-1.7005306744977133</v>
      </c>
      <c r="BX5" s="71">
        <f t="shared" si="5"/>
        <v>-2.151951548512443</v>
      </c>
      <c r="BY5" s="71">
        <f t="shared" si="5"/>
        <v>1.770274593582144</v>
      </c>
      <c r="BZ5" s="71">
        <f t="shared" si="5"/>
        <v>-1.1745150914066471</v>
      </c>
      <c r="CA5" s="71">
        <f t="shared" si="5"/>
        <v>1.9139240521326428</v>
      </c>
      <c r="CB5" s="71">
        <f t="shared" si="5"/>
        <v>-0.91087645159859676</v>
      </c>
      <c r="CC5" s="71">
        <f t="shared" si="5"/>
        <v>-0.94590495791635476</v>
      </c>
      <c r="CD5" s="71">
        <f t="shared" si="5"/>
        <v>-0.56278827287314925</v>
      </c>
      <c r="CE5" s="71">
        <f t="shared" si="5"/>
        <v>-0.37924019125057384</v>
      </c>
      <c r="CF5" s="71">
        <f t="shared" si="5"/>
        <v>0.42168744585069362</v>
      </c>
      <c r="CG5" s="71">
        <f t="shared" si="5"/>
        <v>-9.5625409812782891E-2</v>
      </c>
      <c r="CH5" s="71">
        <f t="shared" si="5"/>
        <v>-2.5417818960704608</v>
      </c>
      <c r="CI5" s="71">
        <f t="shared" si="5"/>
        <v>-0.14455304153671023</v>
      </c>
      <c r="CJ5" s="71">
        <f t="shared" si="5"/>
        <v>-0.17703928278933745</v>
      </c>
      <c r="CK5" s="71">
        <f t="shared" si="5"/>
        <v>1.6300889456033474</v>
      </c>
      <c r="CL5" s="71">
        <f t="shared" si="5"/>
        <v>1.0358903637097683</v>
      </c>
      <c r="CM5" s="71">
        <f t="shared" si="5"/>
        <v>-0.80710833572084084</v>
      </c>
      <c r="CN5" s="71">
        <f t="shared" si="5"/>
        <v>0.76858395914314315</v>
      </c>
      <c r="CO5" s="71">
        <f t="shared" si="5"/>
        <v>-0.77979962043173146</v>
      </c>
      <c r="CP5" s="71">
        <f t="shared" si="5"/>
        <v>-2.1367941371863708</v>
      </c>
      <c r="CQ5" s="71">
        <f t="shared" si="5"/>
        <v>2.2278152300714282</v>
      </c>
      <c r="CR5" s="71">
        <f t="shared" si="5"/>
        <v>0.386587316825171</v>
      </c>
      <c r="CS5" s="71">
        <f t="shared" si="5"/>
        <v>-0.50755534175550565</v>
      </c>
      <c r="CT5" s="71">
        <f t="shared" si="5"/>
        <v>-0.57107831707980949</v>
      </c>
      <c r="CU5" s="71">
        <f t="shared" si="5"/>
        <v>-8.20289187686285E-2</v>
      </c>
      <c r="CV5" s="71">
        <f t="shared" si="5"/>
        <v>-1.0172982456424506</v>
      </c>
      <c r="CW5" s="71">
        <f t="shared" si="5"/>
        <v>-0.27650708034343552</v>
      </c>
      <c r="CX5" s="71">
        <f t="shared" si="5"/>
        <v>0.48562287702225149</v>
      </c>
      <c r="CY5" s="71">
        <f t="shared" ref="CY5:DB5" si="6">CY4-$D$4</f>
        <v>-3.3573021482879994</v>
      </c>
      <c r="CZ5" s="71">
        <f t="shared" si="6"/>
        <v>-1.2253713066456839</v>
      </c>
      <c r="DA5" s="71">
        <f t="shared" si="6"/>
        <v>0.80257586887455545</v>
      </c>
      <c r="DB5" s="70">
        <f t="shared" si="6"/>
        <v>0.18116406863555312</v>
      </c>
    </row>
    <row r="6" spans="2:106" x14ac:dyDescent="0.35">
      <c r="F6" s="64">
        <v>1</v>
      </c>
      <c r="G6" s="12">
        <v>92.659286363050342</v>
      </c>
      <c r="H6" s="12">
        <v>102.14333795156563</v>
      </c>
      <c r="I6" s="12">
        <v>107.96828771854052</v>
      </c>
      <c r="J6" s="12">
        <v>104.54379005532246</v>
      </c>
      <c r="K6" s="12">
        <v>90.764558788214345</v>
      </c>
      <c r="L6" s="12">
        <v>105.65948994335486</v>
      </c>
      <c r="M6" s="12">
        <v>109.88545707514277</v>
      </c>
      <c r="N6" s="12">
        <v>90.266792337934021</v>
      </c>
      <c r="O6" s="12">
        <v>112.1194943858427</v>
      </c>
      <c r="P6" s="12">
        <v>105.65858044865308</v>
      </c>
      <c r="Q6" s="12">
        <v>98.908106135786511</v>
      </c>
      <c r="R6" s="12">
        <v>98.785665411560331</v>
      </c>
      <c r="S6" s="12">
        <v>103.15712895826437</v>
      </c>
      <c r="T6" s="12">
        <v>104.21289314544993</v>
      </c>
      <c r="U6" s="12">
        <v>94.494282873347402</v>
      </c>
      <c r="V6" s="12">
        <v>98.225530362105928</v>
      </c>
      <c r="W6" s="12">
        <v>104.40934400103288</v>
      </c>
      <c r="X6" s="12">
        <v>95.091798155044671</v>
      </c>
      <c r="Y6" s="12">
        <v>108.26607902126852</v>
      </c>
      <c r="Z6" s="12">
        <v>88.275976647855714</v>
      </c>
      <c r="AA6" s="12">
        <v>95.09352619497804</v>
      </c>
      <c r="AB6" s="12">
        <v>93.382527918583946</v>
      </c>
      <c r="AC6" s="12">
        <v>95.856387613457628</v>
      </c>
      <c r="AD6" s="12">
        <v>99.157898855628446</v>
      </c>
      <c r="AE6" s="12">
        <v>85.979275152203627</v>
      </c>
      <c r="AF6" s="12">
        <v>95.32262791035464</v>
      </c>
      <c r="AG6" s="12">
        <v>103.93775962947984</v>
      </c>
      <c r="AH6" s="12">
        <v>87.708088156068698</v>
      </c>
      <c r="AI6" s="12">
        <v>82.554163580061868</v>
      </c>
      <c r="AJ6" s="12">
        <v>110.12776920106262</v>
      </c>
      <c r="AK6" s="12">
        <v>103.82804046239471</v>
      </c>
      <c r="AL6" s="12">
        <v>84.815849529695697</v>
      </c>
      <c r="AM6" s="12">
        <v>97.367024207051145</v>
      </c>
      <c r="AN6" s="12">
        <v>118.74550434877165</v>
      </c>
      <c r="AO6" s="12">
        <v>89.076195561210625</v>
      </c>
      <c r="AP6" s="12">
        <v>104.96436314278981</v>
      </c>
      <c r="AQ6" s="12">
        <v>91.660502018930856</v>
      </c>
      <c r="AR6" s="12">
        <v>103.49672291122261</v>
      </c>
      <c r="AS6" s="12">
        <v>99.401802597276401</v>
      </c>
      <c r="AT6" s="12">
        <v>111.07366642827401</v>
      </c>
      <c r="AU6" s="12">
        <v>98.996577232901473</v>
      </c>
      <c r="AV6" s="12">
        <v>98.08001120982226</v>
      </c>
      <c r="AW6" s="12">
        <v>104.78602260045591</v>
      </c>
      <c r="AX6" s="12">
        <v>107.68666268413654</v>
      </c>
      <c r="AY6" s="12">
        <v>96.940812252432806</v>
      </c>
      <c r="AZ6" s="12">
        <v>112.01651684823446</v>
      </c>
      <c r="BA6" s="12">
        <v>83.140196491149254</v>
      </c>
      <c r="BB6" s="12">
        <v>92.612129062763415</v>
      </c>
      <c r="BC6" s="12">
        <v>86.533885021344759</v>
      </c>
      <c r="BD6" s="12">
        <v>101.22435039884294</v>
      </c>
      <c r="BE6" s="12">
        <v>106.63176251691766</v>
      </c>
      <c r="BF6" s="12">
        <v>110.9140728454804</v>
      </c>
      <c r="BG6" s="12">
        <v>101.77602714757086</v>
      </c>
      <c r="BH6" s="12">
        <v>92.554717209713999</v>
      </c>
      <c r="BI6" s="12">
        <v>101.43118086270988</v>
      </c>
      <c r="BJ6" s="12">
        <v>92.317452779388987</v>
      </c>
      <c r="BK6" s="12">
        <v>87.706473802973051</v>
      </c>
      <c r="BL6" s="12">
        <v>108.6545014710282</v>
      </c>
      <c r="BM6" s="12">
        <v>87.894852893077768</v>
      </c>
      <c r="BN6" s="12">
        <v>83.409725246019661</v>
      </c>
      <c r="BO6" s="12">
        <v>81.526707415468991</v>
      </c>
      <c r="BP6" s="12">
        <v>89.418483892222866</v>
      </c>
      <c r="BQ6" s="12">
        <v>108.77641923580086</v>
      </c>
      <c r="BR6" s="12">
        <v>105.89632236369653</v>
      </c>
      <c r="BS6" s="12">
        <v>78.83505784557201</v>
      </c>
      <c r="BT6" s="12">
        <v>94.061749930551741</v>
      </c>
      <c r="BU6" s="12">
        <v>110.28747647069395</v>
      </c>
      <c r="BV6" s="12">
        <v>93.011306287371553</v>
      </c>
      <c r="BW6" s="12">
        <v>106.98967141943285</v>
      </c>
      <c r="BX6" s="12">
        <v>100.94194092525868</v>
      </c>
      <c r="BY6" s="12">
        <v>99.040392140159383</v>
      </c>
      <c r="BZ6" s="12">
        <v>104.48196715296945</v>
      </c>
      <c r="CA6" s="12">
        <v>93.64872564910911</v>
      </c>
      <c r="CB6" s="12">
        <v>108.33192643767688</v>
      </c>
      <c r="CC6" s="12">
        <v>110.73133262252668</v>
      </c>
      <c r="CD6" s="12">
        <v>98.650696397817228</v>
      </c>
      <c r="CE6" s="12">
        <v>101.77524270839058</v>
      </c>
      <c r="CF6" s="12">
        <v>98.439625414903276</v>
      </c>
      <c r="CG6" s="12">
        <v>113.06411832047161</v>
      </c>
      <c r="CH6" s="12">
        <v>98.312500792962965</v>
      </c>
      <c r="CI6" s="12">
        <v>90.114542924857233</v>
      </c>
      <c r="CJ6" s="12">
        <v>92.956509231589735</v>
      </c>
      <c r="CK6" s="12">
        <v>86.222451298090164</v>
      </c>
      <c r="CL6" s="12">
        <v>91.107188179739751</v>
      </c>
      <c r="CM6" s="12">
        <v>110.31478404911468</v>
      </c>
      <c r="CN6" s="12">
        <v>109.97310962702613</v>
      </c>
      <c r="CO6" s="12">
        <v>107.32770786271431</v>
      </c>
      <c r="CP6" s="12">
        <v>93.881942828011233</v>
      </c>
      <c r="CQ6" s="12">
        <v>98.209978002705611</v>
      </c>
      <c r="CR6" s="12">
        <v>112.83240180782741</v>
      </c>
      <c r="CS6" s="12">
        <v>95.215694070793688</v>
      </c>
      <c r="CT6" s="12">
        <v>84.835221766843461</v>
      </c>
      <c r="CU6" s="12">
        <v>111.4089516500826</v>
      </c>
      <c r="CV6" s="12">
        <v>104.09115727961762</v>
      </c>
      <c r="CW6" s="12">
        <v>83.731231623096392</v>
      </c>
      <c r="CX6" s="12">
        <v>119.54340405063704</v>
      </c>
      <c r="CY6" s="12">
        <v>95.898031102115056</v>
      </c>
      <c r="CZ6" s="12">
        <v>78.599407768342644</v>
      </c>
      <c r="DA6" s="12">
        <v>103.49753008777043</v>
      </c>
      <c r="DB6" s="12">
        <v>98.24573251316906</v>
      </c>
    </row>
    <row r="7" spans="2:106" x14ac:dyDescent="0.35">
      <c r="B7" s="48"/>
      <c r="C7" s="47" t="s">
        <v>43</v>
      </c>
      <c r="D7" s="46"/>
      <c r="F7" s="64">
        <v>2</v>
      </c>
      <c r="G7" s="12">
        <v>108.34384081827011</v>
      </c>
      <c r="H7" s="12">
        <v>108.65561560203787</v>
      </c>
      <c r="I7" s="12">
        <v>111.53896391770104</v>
      </c>
      <c r="J7" s="12">
        <v>102.41578845816548</v>
      </c>
      <c r="K7" s="12">
        <v>100.45188244257588</v>
      </c>
      <c r="L7" s="12">
        <v>97.898123638151446</v>
      </c>
      <c r="M7" s="12">
        <v>99.653778104402591</v>
      </c>
      <c r="N7" s="12">
        <v>91.055938153294846</v>
      </c>
      <c r="O7" s="12">
        <v>93.276458098989679</v>
      </c>
      <c r="P7" s="12">
        <v>97.640884430438746</v>
      </c>
      <c r="Q7" s="12">
        <v>110.82430571841542</v>
      </c>
      <c r="R7" s="12">
        <v>94.909774159168592</v>
      </c>
      <c r="S7" s="12">
        <v>95.793791640608106</v>
      </c>
      <c r="T7" s="12">
        <v>94.43721208081115</v>
      </c>
      <c r="U7" s="12">
        <v>96.262340573593974</v>
      </c>
      <c r="V7" s="12">
        <v>105.49325704923831</v>
      </c>
      <c r="W7" s="12">
        <v>101.34159563458525</v>
      </c>
      <c r="X7" s="12">
        <v>88.338095135986805</v>
      </c>
      <c r="Y7" s="12">
        <v>88.805484463227913</v>
      </c>
      <c r="Z7" s="12">
        <v>97.170891674613813</v>
      </c>
      <c r="AA7" s="12">
        <v>118.11454239941668</v>
      </c>
      <c r="AB7" s="12">
        <v>85.461954565835185</v>
      </c>
      <c r="AC7" s="12">
        <v>86.993111633637454</v>
      </c>
      <c r="AD7" s="12">
        <v>113.1218257592991</v>
      </c>
      <c r="AE7" s="12">
        <v>101.77991523742094</v>
      </c>
      <c r="AF7" s="12">
        <v>102.83388317257049</v>
      </c>
      <c r="AG7" s="12">
        <v>116.21156116016209</v>
      </c>
      <c r="AH7" s="12">
        <v>96.255780843057437</v>
      </c>
      <c r="AI7" s="12">
        <v>79.396852722857147</v>
      </c>
      <c r="AJ7" s="12">
        <v>99.532815309066791</v>
      </c>
      <c r="AK7" s="12">
        <v>111.56729467766127</v>
      </c>
      <c r="AL7" s="12">
        <v>97.064833223703317</v>
      </c>
      <c r="AM7" s="12">
        <v>90.938931659911759</v>
      </c>
      <c r="AN7" s="12">
        <v>88.003946782555431</v>
      </c>
      <c r="AO7" s="12">
        <v>116.91391844360624</v>
      </c>
      <c r="AP7" s="12">
        <v>90.596870702574961</v>
      </c>
      <c r="AQ7" s="12">
        <v>110.59088390320539</v>
      </c>
      <c r="AR7" s="12">
        <v>103.68765995517606</v>
      </c>
      <c r="AS7" s="12">
        <v>106.11621544521768</v>
      </c>
      <c r="AT7" s="12">
        <v>107.0493570092367</v>
      </c>
      <c r="AU7" s="12">
        <v>96.989674855285557</v>
      </c>
      <c r="AV7" s="12">
        <v>89.967591318418272</v>
      </c>
      <c r="AW7" s="12">
        <v>84.868964020279236</v>
      </c>
      <c r="AX7" s="12">
        <v>103.72535851056455</v>
      </c>
      <c r="AY7" s="12">
        <v>99.283750184986275</v>
      </c>
      <c r="AZ7" s="12">
        <v>96.861356521549169</v>
      </c>
      <c r="BA7" s="12">
        <v>107.0043142841314</v>
      </c>
      <c r="BB7" s="12">
        <v>85.470731189707294</v>
      </c>
      <c r="BC7" s="12">
        <v>127.29284460656345</v>
      </c>
      <c r="BD7" s="12">
        <v>97.032875853619771</v>
      </c>
      <c r="BE7" s="12">
        <v>117.69653863448184</v>
      </c>
      <c r="BF7" s="12">
        <v>111.8481239042012</v>
      </c>
      <c r="BG7" s="12">
        <v>83.520774549106136</v>
      </c>
      <c r="BH7" s="12">
        <v>101.96520204553963</v>
      </c>
      <c r="BI7" s="12">
        <v>115.99619281478226</v>
      </c>
      <c r="BJ7" s="12">
        <v>96.112615008314606</v>
      </c>
      <c r="BK7" s="12">
        <v>82.423014444066212</v>
      </c>
      <c r="BL7" s="12">
        <v>100.26203679226455</v>
      </c>
      <c r="BM7" s="12">
        <v>92.460516295977868</v>
      </c>
      <c r="BN7" s="12">
        <v>114.34059413440991</v>
      </c>
      <c r="BO7" s="12">
        <v>87.875708029605448</v>
      </c>
      <c r="BP7" s="12">
        <v>106.59938450553454</v>
      </c>
      <c r="BQ7" s="12">
        <v>102.44099283008836</v>
      </c>
      <c r="BR7" s="12">
        <v>93.756932781252544</v>
      </c>
      <c r="BS7" s="12">
        <v>104.59644979855511</v>
      </c>
      <c r="BT7" s="12">
        <v>97.866052581230178</v>
      </c>
      <c r="BU7" s="12">
        <v>86.665329743118491</v>
      </c>
      <c r="BV7" s="12">
        <v>99.468468558916356</v>
      </c>
      <c r="BW7" s="12">
        <v>95.032180777343456</v>
      </c>
      <c r="BX7" s="12">
        <v>103.12498968924046</v>
      </c>
      <c r="BY7" s="12">
        <v>97.65268512419425</v>
      </c>
      <c r="BZ7" s="12">
        <v>117.80745151336305</v>
      </c>
      <c r="CA7" s="12">
        <v>109.57836618908914</v>
      </c>
      <c r="CB7" s="12">
        <v>95.851385392597876</v>
      </c>
      <c r="CC7" s="12">
        <v>109.35326625040034</v>
      </c>
      <c r="CD7" s="12">
        <v>107.78779849497369</v>
      </c>
      <c r="CE7" s="12">
        <v>109.41265625442611</v>
      </c>
      <c r="CF7" s="12">
        <v>118.5454155143816</v>
      </c>
      <c r="CG7" s="12">
        <v>89.783691489719786</v>
      </c>
      <c r="CH7" s="12">
        <v>117.23260538710747</v>
      </c>
      <c r="CI7" s="12">
        <v>97.419263308984227</v>
      </c>
      <c r="CJ7" s="12">
        <v>92.22359292616602</v>
      </c>
      <c r="CK7" s="12">
        <v>106.11159975960618</v>
      </c>
      <c r="CL7" s="12">
        <v>102.20835545405862</v>
      </c>
      <c r="CM7" s="12">
        <v>98.026214598212391</v>
      </c>
      <c r="CN7" s="12">
        <v>98.728617356391624</v>
      </c>
      <c r="CO7" s="12">
        <v>75.991704559419304</v>
      </c>
      <c r="CP7" s="12">
        <v>91.76081928453641</v>
      </c>
      <c r="CQ7" s="12">
        <v>87.183264238410629</v>
      </c>
      <c r="CR7" s="12">
        <v>89.36611973476829</v>
      </c>
      <c r="CS7" s="12">
        <v>107.416042535624</v>
      </c>
      <c r="CT7" s="12">
        <v>94.173617778869811</v>
      </c>
      <c r="CU7" s="12">
        <v>86.263833307020832</v>
      </c>
      <c r="CV7" s="12">
        <v>104.20286596636288</v>
      </c>
      <c r="CW7" s="12">
        <v>99.570331965514924</v>
      </c>
      <c r="CX7" s="12">
        <v>93.809831266844412</v>
      </c>
      <c r="CY7" s="12">
        <v>116.85348252067342</v>
      </c>
      <c r="CZ7" s="12">
        <v>115.66149876452982</v>
      </c>
      <c r="DA7" s="12">
        <v>109.72584075498162</v>
      </c>
      <c r="DB7" s="12">
        <v>87.948785928892903</v>
      </c>
    </row>
    <row r="8" spans="2:106" x14ac:dyDescent="0.35">
      <c r="B8" s="30"/>
      <c r="C8" s="41" t="s">
        <v>42</v>
      </c>
      <c r="D8" s="40">
        <v>50</v>
      </c>
      <c r="F8" s="64">
        <v>3</v>
      </c>
      <c r="G8" s="12">
        <v>95.406960806576535</v>
      </c>
      <c r="H8" s="12">
        <v>94.120048540935386</v>
      </c>
      <c r="I8" s="12">
        <v>125.09659680072218</v>
      </c>
      <c r="J8" s="12">
        <v>103.05117282550782</v>
      </c>
      <c r="K8" s="12">
        <v>96.735743934550555</v>
      </c>
      <c r="L8" s="12">
        <v>111.72402335214429</v>
      </c>
      <c r="M8" s="12">
        <v>102.62900812231237</v>
      </c>
      <c r="N8" s="12">
        <v>101.91764684132067</v>
      </c>
      <c r="O8" s="12">
        <v>85.317390382988378</v>
      </c>
      <c r="P8" s="12">
        <v>94.994061580655398</v>
      </c>
      <c r="Q8" s="12">
        <v>83.937505021458492</v>
      </c>
      <c r="R8" s="12">
        <v>85.249587552971207</v>
      </c>
      <c r="S8" s="12">
        <v>111.88836904475465</v>
      </c>
      <c r="T8" s="12">
        <v>100.03021796146641</v>
      </c>
      <c r="U8" s="12">
        <v>84.636588123976253</v>
      </c>
      <c r="V8" s="12">
        <v>111.42950623034267</v>
      </c>
      <c r="W8" s="12">
        <v>92.475761700916337</v>
      </c>
      <c r="X8" s="12">
        <v>100.07994458428584</v>
      </c>
      <c r="Y8" s="12">
        <v>86.520629136066418</v>
      </c>
      <c r="Z8" s="12">
        <v>95.184793988300953</v>
      </c>
      <c r="AA8" s="12">
        <v>99.477654455404263</v>
      </c>
      <c r="AB8" s="12">
        <v>102.0487277652137</v>
      </c>
      <c r="AC8" s="12">
        <v>103.18207185046049</v>
      </c>
      <c r="AD8" s="12">
        <v>101.20354570753989</v>
      </c>
      <c r="AE8" s="12">
        <v>108.68458300828934</v>
      </c>
      <c r="AF8" s="12">
        <v>111.25918061006814</v>
      </c>
      <c r="AG8" s="12">
        <v>111.63778051704867</v>
      </c>
      <c r="AH8" s="12">
        <v>102.88966930384049</v>
      </c>
      <c r="AI8" s="12">
        <v>102.31586909649195</v>
      </c>
      <c r="AJ8" s="12">
        <v>91.848585523257498</v>
      </c>
      <c r="AK8" s="12">
        <v>112.27399479830638</v>
      </c>
      <c r="AL8" s="12">
        <v>92.050607033888809</v>
      </c>
      <c r="AM8" s="12">
        <v>106.5329572862538</v>
      </c>
      <c r="AN8" s="12">
        <v>95.237976690987125</v>
      </c>
      <c r="AO8" s="12">
        <v>103.07682057609782</v>
      </c>
      <c r="AP8" s="12">
        <v>102.23109282160294</v>
      </c>
      <c r="AQ8" s="12">
        <v>104.81778670291533</v>
      </c>
      <c r="AR8" s="12">
        <v>122.92945282533765</v>
      </c>
      <c r="AS8" s="12">
        <v>79.472977429395542</v>
      </c>
      <c r="AT8" s="12">
        <v>97.966892806289252</v>
      </c>
      <c r="AU8" s="12">
        <v>94.137317571585299</v>
      </c>
      <c r="AV8" s="12">
        <v>98.083910668356111</v>
      </c>
      <c r="AW8" s="12">
        <v>103.32563558913535</v>
      </c>
      <c r="AX8" s="12">
        <v>89.648677001241595</v>
      </c>
      <c r="AY8" s="12">
        <v>99.547355855611386</v>
      </c>
      <c r="AZ8" s="12">
        <v>97.135842022544239</v>
      </c>
      <c r="BA8" s="12">
        <v>106.53958522889297</v>
      </c>
      <c r="BB8" s="12">
        <v>103.5781567930826</v>
      </c>
      <c r="BC8" s="12">
        <v>77.774496073834598</v>
      </c>
      <c r="BD8" s="12">
        <v>95.771213434636593</v>
      </c>
      <c r="BE8" s="12">
        <v>103.75489435100462</v>
      </c>
      <c r="BF8" s="12">
        <v>101.28989086078946</v>
      </c>
      <c r="BG8" s="12">
        <v>108.77753336681053</v>
      </c>
      <c r="BH8" s="12">
        <v>90.590913512278348</v>
      </c>
      <c r="BI8" s="12">
        <v>121.70490915887058</v>
      </c>
      <c r="BJ8" s="12">
        <v>97.079999047855381</v>
      </c>
      <c r="BK8" s="12">
        <v>101.46210368257016</v>
      </c>
      <c r="BL8" s="12">
        <v>107.84698386269156</v>
      </c>
      <c r="BM8" s="12">
        <v>107.69693997426657</v>
      </c>
      <c r="BN8" s="12">
        <v>101.47292666952126</v>
      </c>
      <c r="BO8" s="12">
        <v>85.560270943096839</v>
      </c>
      <c r="BP8" s="12">
        <v>76.797153067309409</v>
      </c>
      <c r="BQ8" s="12">
        <v>88.219497026875615</v>
      </c>
      <c r="BR8" s="12">
        <v>98.538669387926348</v>
      </c>
      <c r="BS8" s="12">
        <v>109.32013790588826</v>
      </c>
      <c r="BT8" s="12">
        <v>92.488960742775816</v>
      </c>
      <c r="BU8" s="12">
        <v>85.62507244059816</v>
      </c>
      <c r="BV8" s="12">
        <v>106.92534740664996</v>
      </c>
      <c r="BW8" s="12">
        <v>96.308247318665963</v>
      </c>
      <c r="BX8" s="12">
        <v>90.030664775986224</v>
      </c>
      <c r="BY8" s="12">
        <v>110.36310095514636</v>
      </c>
      <c r="BZ8" s="12">
        <v>92.780931279412471</v>
      </c>
      <c r="CA8" s="12">
        <v>114.82571860833559</v>
      </c>
      <c r="CB8" s="12">
        <v>88.399781614134554</v>
      </c>
      <c r="CC8" s="12">
        <v>105.48436673852848</v>
      </c>
      <c r="CD8" s="12">
        <v>118.64891601144336</v>
      </c>
      <c r="CE8" s="12">
        <v>88.903709891019389</v>
      </c>
      <c r="CF8" s="12">
        <v>95.138341546407901</v>
      </c>
      <c r="CG8" s="12">
        <v>105.61285560252145</v>
      </c>
      <c r="CH8" s="12">
        <v>95.244832007301738</v>
      </c>
      <c r="CI8" s="12">
        <v>106.45738964522025</v>
      </c>
      <c r="CJ8" s="12">
        <v>95.505345395940822</v>
      </c>
      <c r="CK8" s="12">
        <v>108.28006250230828</v>
      </c>
      <c r="CL8" s="12">
        <v>109.05070010048803</v>
      </c>
      <c r="CM8" s="12">
        <v>103.36366383635323</v>
      </c>
      <c r="CN8" s="12">
        <v>101.3199723980506</v>
      </c>
      <c r="CO8" s="12">
        <v>91.76402525336016</v>
      </c>
      <c r="CP8" s="12">
        <v>120.64807631541044</v>
      </c>
      <c r="CQ8" s="12">
        <v>79.615495249163359</v>
      </c>
      <c r="CR8" s="12">
        <v>102.60367869486799</v>
      </c>
      <c r="CS8" s="12">
        <v>110.02736098598689</v>
      </c>
      <c r="CT8" s="12">
        <v>97.177269506209996</v>
      </c>
      <c r="CU8" s="12">
        <v>108.1802454587887</v>
      </c>
      <c r="CV8" s="12">
        <v>98.153987235127715</v>
      </c>
      <c r="CW8" s="12">
        <v>101.00803845271003</v>
      </c>
      <c r="CX8" s="12">
        <v>126.78934833966196</v>
      </c>
      <c r="CY8" s="12">
        <v>92.506184298690641</v>
      </c>
      <c r="CZ8" s="12">
        <v>94.024301486206241</v>
      </c>
      <c r="DA8" s="12">
        <v>108.44829628476873</v>
      </c>
      <c r="DB8" s="12">
        <v>82.648023433284834</v>
      </c>
    </row>
    <row r="9" spans="2:106" x14ac:dyDescent="0.35">
      <c r="F9" s="64">
        <v>4</v>
      </c>
      <c r="G9" s="12">
        <v>111.6212277134764</v>
      </c>
      <c r="H9" s="12">
        <v>90.184142006910406</v>
      </c>
      <c r="I9" s="12">
        <v>80.441043589962646</v>
      </c>
      <c r="J9" s="12">
        <v>99.440115061588585</v>
      </c>
      <c r="K9" s="12">
        <v>113.66770447930321</v>
      </c>
      <c r="L9" s="12">
        <v>125.45057213865221</v>
      </c>
      <c r="M9" s="12">
        <v>107.42006704967935</v>
      </c>
      <c r="N9" s="12">
        <v>95.541702446644194</v>
      </c>
      <c r="O9" s="12">
        <v>104.7217895371432</v>
      </c>
      <c r="P9" s="12">
        <v>128.22780515998602</v>
      </c>
      <c r="Q9" s="12">
        <v>84.933538144105114</v>
      </c>
      <c r="R9" s="12">
        <v>111.16877683671191</v>
      </c>
      <c r="S9" s="12">
        <v>107.46447312849341</v>
      </c>
      <c r="T9" s="12">
        <v>103.4179493013653</v>
      </c>
      <c r="U9" s="12">
        <v>95.040832345694071</v>
      </c>
      <c r="V9" s="12">
        <v>83.327370500774123</v>
      </c>
      <c r="W9" s="12">
        <v>97.205907220632071</v>
      </c>
      <c r="X9" s="12">
        <v>103.36933680955553</v>
      </c>
      <c r="Y9" s="12">
        <v>108.24240942165488</v>
      </c>
      <c r="Z9" s="12">
        <v>83.923589752521366</v>
      </c>
      <c r="AA9" s="12">
        <v>94.330642039130908</v>
      </c>
      <c r="AB9" s="12">
        <v>94.94805251742946</v>
      </c>
      <c r="AC9" s="12">
        <v>96.859742168453522</v>
      </c>
      <c r="AD9" s="12">
        <v>98.039470483490732</v>
      </c>
      <c r="AE9" s="12">
        <v>83.098859956953675</v>
      </c>
      <c r="AF9" s="12">
        <v>108.99781298357993</v>
      </c>
      <c r="AG9" s="12">
        <v>95.504504113341682</v>
      </c>
      <c r="AH9" s="12">
        <v>102.64406025962671</v>
      </c>
      <c r="AI9" s="12">
        <v>78.870800987351686</v>
      </c>
      <c r="AJ9" s="12">
        <v>100.33397782317479</v>
      </c>
      <c r="AK9" s="12">
        <v>112.67369498236803</v>
      </c>
      <c r="AL9" s="12">
        <v>97.354348124645185</v>
      </c>
      <c r="AM9" s="12">
        <v>103.79760649593663</v>
      </c>
      <c r="AN9" s="12">
        <v>83.956922733341344</v>
      </c>
      <c r="AO9" s="12">
        <v>103.42606654157862</v>
      </c>
      <c r="AP9" s="12">
        <v>88.84975411783671</v>
      </c>
      <c r="AQ9" s="12">
        <v>100.54608335631201</v>
      </c>
      <c r="AR9" s="12">
        <v>97.69433998153545</v>
      </c>
      <c r="AS9" s="12">
        <v>117.1788087754976</v>
      </c>
      <c r="AT9" s="12">
        <v>84.493069860036485</v>
      </c>
      <c r="AU9" s="12">
        <v>111.56579401140334</v>
      </c>
      <c r="AV9" s="12">
        <v>98.467501427512616</v>
      </c>
      <c r="AW9" s="12">
        <v>84.058558766264468</v>
      </c>
      <c r="AX9" s="12">
        <v>107.907487997727</v>
      </c>
      <c r="AY9" s="12">
        <v>111.62572971225018</v>
      </c>
      <c r="AZ9" s="12">
        <v>91.526533449359704</v>
      </c>
      <c r="BA9" s="12">
        <v>102.94554638458067</v>
      </c>
      <c r="BB9" s="12">
        <v>91.89435584412422</v>
      </c>
      <c r="BC9" s="12">
        <v>98.401665379788028</v>
      </c>
      <c r="BD9" s="12">
        <v>102.69242264039349</v>
      </c>
      <c r="BE9" s="12">
        <v>98.014516222610837</v>
      </c>
      <c r="BF9" s="12">
        <v>110.65948254108662</v>
      </c>
      <c r="BG9" s="12">
        <v>110.29527538776165</v>
      </c>
      <c r="BH9" s="12">
        <v>104.03465492126998</v>
      </c>
      <c r="BI9" s="12">
        <v>96.162068782723509</v>
      </c>
      <c r="BJ9" s="12">
        <v>75.781611283309758</v>
      </c>
      <c r="BK9" s="12">
        <v>81.785913405474275</v>
      </c>
      <c r="BL9" s="12">
        <v>109.05645265447674</v>
      </c>
      <c r="BM9" s="12">
        <v>108.73487806529738</v>
      </c>
      <c r="BN9" s="12">
        <v>100.62425442592939</v>
      </c>
      <c r="BO9" s="12">
        <v>104.36385789726046</v>
      </c>
      <c r="BP9" s="12">
        <v>107.46649675420485</v>
      </c>
      <c r="BQ9" s="12">
        <v>88.306331033527385</v>
      </c>
      <c r="BR9" s="12">
        <v>108.42755980556831</v>
      </c>
      <c r="BS9" s="12">
        <v>119.19397618621588</v>
      </c>
      <c r="BT9" s="12">
        <v>90.382821124512702</v>
      </c>
      <c r="BU9" s="12">
        <v>114.10503500665072</v>
      </c>
      <c r="BV9" s="12">
        <v>105.72154021938331</v>
      </c>
      <c r="BW9" s="12">
        <v>98.825728653173428</v>
      </c>
      <c r="BX9" s="12">
        <v>100.44038870328222</v>
      </c>
      <c r="BY9" s="12">
        <v>84.606620273552835</v>
      </c>
      <c r="BZ9" s="12">
        <v>81.372820911929011</v>
      </c>
      <c r="CA9" s="12">
        <v>96.789756551152095</v>
      </c>
      <c r="CB9" s="12">
        <v>113.94955688738264</v>
      </c>
      <c r="CC9" s="12">
        <v>86.569810062064789</v>
      </c>
      <c r="CD9" s="12">
        <v>86.85098034911789</v>
      </c>
      <c r="CE9" s="12">
        <v>92.689299688208848</v>
      </c>
      <c r="CF9" s="12">
        <v>106.50929905532394</v>
      </c>
      <c r="CG9" s="12">
        <v>108.34384081827011</v>
      </c>
      <c r="CH9" s="12">
        <v>94.691722804418532</v>
      </c>
      <c r="CI9" s="12">
        <v>81.106157065369189</v>
      </c>
      <c r="CJ9" s="12">
        <v>116.55103005759884</v>
      </c>
      <c r="CK9" s="12">
        <v>113.17812348133884</v>
      </c>
      <c r="CL9" s="12">
        <v>90.512014846899547</v>
      </c>
      <c r="CM9" s="12">
        <v>102.85380110653932</v>
      </c>
      <c r="CN9" s="12">
        <v>91.399886312137824</v>
      </c>
      <c r="CO9" s="12">
        <v>97.121494743623771</v>
      </c>
      <c r="CP9" s="12">
        <v>100.63421339291381</v>
      </c>
      <c r="CQ9" s="12">
        <v>111.23180481954478</v>
      </c>
      <c r="CR9" s="12">
        <v>96.214728525956161</v>
      </c>
      <c r="CS9" s="12">
        <v>99.336660039261915</v>
      </c>
      <c r="CT9" s="12">
        <v>101.21741550174193</v>
      </c>
      <c r="CU9" s="12">
        <v>84.467558533651754</v>
      </c>
      <c r="CV9" s="12">
        <v>104.25472990173148</v>
      </c>
      <c r="CW9" s="12">
        <v>111.96781340695452</v>
      </c>
      <c r="CX9" s="12">
        <v>93.818164512049407</v>
      </c>
      <c r="CY9" s="12">
        <v>84.646547090960667</v>
      </c>
      <c r="CZ9" s="12">
        <v>88.294189279258717</v>
      </c>
      <c r="DA9" s="12">
        <v>94.35037807415938</v>
      </c>
      <c r="DB9" s="12">
        <v>94.099130162794609</v>
      </c>
    </row>
    <row r="10" spans="2:106" x14ac:dyDescent="0.35">
      <c r="B10" s="45"/>
      <c r="C10" s="44" t="s">
        <v>41</v>
      </c>
      <c r="D10" s="43"/>
      <c r="F10" s="64">
        <v>5</v>
      </c>
      <c r="G10" s="12">
        <v>108.94062850420596</v>
      </c>
      <c r="H10" s="12">
        <v>93.366327544208616</v>
      </c>
      <c r="I10" s="12">
        <v>100.92272784968372</v>
      </c>
      <c r="J10" s="12">
        <v>89.01068920531543</v>
      </c>
      <c r="K10" s="12">
        <v>106.36531467534951</v>
      </c>
      <c r="L10" s="12">
        <v>127.9891537502408</v>
      </c>
      <c r="M10" s="12">
        <v>106.22542302153306</v>
      </c>
      <c r="N10" s="12">
        <v>96.157953319197986</v>
      </c>
      <c r="O10" s="12">
        <v>97.962208908575121</v>
      </c>
      <c r="P10" s="12">
        <v>107.35876710677985</v>
      </c>
      <c r="Q10" s="12">
        <v>102.44966713580652</v>
      </c>
      <c r="R10" s="12">
        <v>95.962025423068553</v>
      </c>
      <c r="S10" s="12">
        <v>95.68404973615543</v>
      </c>
      <c r="T10" s="12">
        <v>98.075338680791901</v>
      </c>
      <c r="U10" s="12">
        <v>92.563800788047956</v>
      </c>
      <c r="V10" s="12">
        <v>95.083180692745373</v>
      </c>
      <c r="W10" s="12">
        <v>112.05753505928442</v>
      </c>
      <c r="X10" s="12">
        <v>93.089227245945949</v>
      </c>
      <c r="Y10" s="12">
        <v>107.21709056961117</v>
      </c>
      <c r="Z10" s="12">
        <v>97.110330696159508</v>
      </c>
      <c r="AA10" s="12">
        <v>101.67353846336482</v>
      </c>
      <c r="AB10" s="12">
        <v>103.14989847538527</v>
      </c>
      <c r="AC10" s="12">
        <v>117.9474227479659</v>
      </c>
      <c r="AD10" s="12">
        <v>126.93050191737711</v>
      </c>
      <c r="AE10" s="12">
        <v>99.426336216856726</v>
      </c>
      <c r="AF10" s="12">
        <v>102.12769464269513</v>
      </c>
      <c r="AG10" s="12">
        <v>93.426263245055452</v>
      </c>
      <c r="AH10" s="12">
        <v>110.094618119183</v>
      </c>
      <c r="AI10" s="12">
        <v>81.861765263602138</v>
      </c>
      <c r="AJ10" s="12">
        <v>108.79665549291531</v>
      </c>
      <c r="AK10" s="12">
        <v>94.371012235205853</v>
      </c>
      <c r="AL10" s="12">
        <v>97.345639712875709</v>
      </c>
      <c r="AM10" s="12">
        <v>88.094555192219559</v>
      </c>
      <c r="AN10" s="12">
        <v>95.627717908064369</v>
      </c>
      <c r="AO10" s="12">
        <v>99.734131961304229</v>
      </c>
      <c r="AP10" s="12">
        <v>94.798872648971155</v>
      </c>
      <c r="AQ10" s="12">
        <v>98.397788658621721</v>
      </c>
      <c r="AR10" s="12">
        <v>100.47714365791762</v>
      </c>
      <c r="AS10" s="12">
        <v>105.44883960174047</v>
      </c>
      <c r="AT10" s="12">
        <v>103.61080765287625</v>
      </c>
      <c r="AU10" s="12">
        <v>98.151656654954422</v>
      </c>
      <c r="AV10" s="12">
        <v>101.57896238306421</v>
      </c>
      <c r="AW10" s="12">
        <v>97.699842424481176</v>
      </c>
      <c r="AX10" s="12">
        <v>97.593658918049186</v>
      </c>
      <c r="AY10" s="12">
        <v>97.926272499171318</v>
      </c>
      <c r="AZ10" s="12">
        <v>84.651503837085329</v>
      </c>
      <c r="BA10" s="12">
        <v>100.58669229474617</v>
      </c>
      <c r="BB10" s="12">
        <v>88.353192748036236</v>
      </c>
      <c r="BC10" s="12">
        <v>97.065629031567369</v>
      </c>
      <c r="BD10" s="12">
        <v>113.47366378467996</v>
      </c>
      <c r="BE10" s="12">
        <v>97.992665612400742</v>
      </c>
      <c r="BF10" s="12">
        <v>81.676319293910637</v>
      </c>
      <c r="BG10" s="12">
        <v>83.330417308025062</v>
      </c>
      <c r="BH10" s="12">
        <v>87.958267411158886</v>
      </c>
      <c r="BI10" s="12">
        <v>85.818021741579287</v>
      </c>
      <c r="BJ10" s="12">
        <v>105.87904196436284</v>
      </c>
      <c r="BK10" s="12">
        <v>102.82433347820188</v>
      </c>
      <c r="BL10" s="12">
        <v>105.41604094905779</v>
      </c>
      <c r="BM10" s="12">
        <v>117.45984263834544</v>
      </c>
      <c r="BN10" s="12">
        <v>102.58389718510443</v>
      </c>
      <c r="BO10" s="12">
        <v>113.6405105877202</v>
      </c>
      <c r="BP10" s="12">
        <v>97.872305357304867</v>
      </c>
      <c r="BQ10" s="12">
        <v>103.47883997164899</v>
      </c>
      <c r="BR10" s="12">
        <v>90.857895681983791</v>
      </c>
      <c r="BS10" s="12">
        <v>94.150937254744349</v>
      </c>
      <c r="BT10" s="12">
        <v>93.101846484933048</v>
      </c>
      <c r="BU10" s="12">
        <v>104.78087258670712</v>
      </c>
      <c r="BV10" s="12">
        <v>99.653778104402591</v>
      </c>
      <c r="BW10" s="12">
        <v>110.15591806208249</v>
      </c>
      <c r="BX10" s="12">
        <v>102.72891611530213</v>
      </c>
      <c r="BY10" s="12">
        <v>112.18352281284751</v>
      </c>
      <c r="BZ10" s="12">
        <v>102.13160546991276</v>
      </c>
      <c r="CA10" s="12">
        <v>103.83545284421416</v>
      </c>
      <c r="CB10" s="12">
        <v>91.185291037254501</v>
      </c>
      <c r="CC10" s="12">
        <v>94.400559444329701</v>
      </c>
      <c r="CD10" s="12">
        <v>101.86546458280645</v>
      </c>
      <c r="CE10" s="12">
        <v>93.588721736159641</v>
      </c>
      <c r="CF10" s="12">
        <v>91.102640706230886</v>
      </c>
      <c r="CG10" s="12">
        <v>86.078728397842497</v>
      </c>
      <c r="CH10" s="12">
        <v>120.41506377281621</v>
      </c>
      <c r="CI10" s="12">
        <v>92.590005604142789</v>
      </c>
      <c r="CJ10" s="12">
        <v>85.93416421499569</v>
      </c>
      <c r="CK10" s="12">
        <v>116.06249497854151</v>
      </c>
      <c r="CL10" s="12">
        <v>115.59924385219347</v>
      </c>
      <c r="CM10" s="12">
        <v>89.272760103631299</v>
      </c>
      <c r="CN10" s="12">
        <v>102.26168594963383</v>
      </c>
      <c r="CO10" s="12">
        <v>107.46346131563769</v>
      </c>
      <c r="CP10" s="12">
        <v>87.63778421562165</v>
      </c>
      <c r="CQ10" s="12">
        <v>101.51547965288046</v>
      </c>
      <c r="CR10" s="12">
        <v>122.00486051151529</v>
      </c>
      <c r="CS10" s="12">
        <v>96.884650954598328</v>
      </c>
      <c r="CT10" s="12">
        <v>103.84864051738987</v>
      </c>
      <c r="CU10" s="12">
        <v>103.28847136188415</v>
      </c>
      <c r="CV10" s="12">
        <v>97.38761289336253</v>
      </c>
      <c r="CW10" s="12">
        <v>91.698359735892154</v>
      </c>
      <c r="CX10" s="12">
        <v>94.002337189158425</v>
      </c>
      <c r="CY10" s="12">
        <v>103.20944764098385</v>
      </c>
      <c r="CZ10" s="12">
        <v>93.953724697348662</v>
      </c>
      <c r="DA10" s="12">
        <v>100.99958015198354</v>
      </c>
      <c r="DB10" s="12">
        <v>104.66541223431705</v>
      </c>
    </row>
    <row r="11" spans="2:106" x14ac:dyDescent="0.35">
      <c r="B11" s="69"/>
      <c r="C11" s="15" t="s">
        <v>53</v>
      </c>
      <c r="D11" s="68" t="s">
        <v>52</v>
      </c>
      <c r="E11" s="34"/>
      <c r="F11" s="64">
        <v>6</v>
      </c>
      <c r="G11" s="12">
        <v>93.108644957828801</v>
      </c>
      <c r="H11" s="12">
        <v>104.35544507126906</v>
      </c>
      <c r="I11" s="12">
        <v>95.064172253478318</v>
      </c>
      <c r="J11" s="12">
        <v>95.61005097348243</v>
      </c>
      <c r="K11" s="12">
        <v>112.17708813783247</v>
      </c>
      <c r="L11" s="12">
        <v>99.873398337513208</v>
      </c>
      <c r="M11" s="12">
        <v>115.72966539242771</v>
      </c>
      <c r="N11" s="12">
        <v>119.22308001667261</v>
      </c>
      <c r="O11" s="12">
        <v>106.57847749607754</v>
      </c>
      <c r="P11" s="12">
        <v>97.406598595262039</v>
      </c>
      <c r="Q11" s="12">
        <v>96.193344031780725</v>
      </c>
      <c r="R11" s="12">
        <v>108.09502580523258</v>
      </c>
      <c r="S11" s="12">
        <v>116.2515789270401</v>
      </c>
      <c r="T11" s="12">
        <v>97.933309714426287</v>
      </c>
      <c r="U11" s="12">
        <v>102.25776375373243</v>
      </c>
      <c r="V11" s="12">
        <v>102.86894419332384</v>
      </c>
      <c r="W11" s="12">
        <v>102.09170138987247</v>
      </c>
      <c r="X11" s="12">
        <v>86.910688676289283</v>
      </c>
      <c r="Y11" s="12">
        <v>89.959997037658468</v>
      </c>
      <c r="Z11" s="12">
        <v>85.335352903348394</v>
      </c>
      <c r="AA11" s="12">
        <v>109.48080014495645</v>
      </c>
      <c r="AB11" s="12">
        <v>90.14939930930268</v>
      </c>
      <c r="AC11" s="12">
        <v>101.18582192953909</v>
      </c>
      <c r="AD11" s="12">
        <v>88.508534443099052</v>
      </c>
      <c r="AE11" s="12">
        <v>78.659434418659657</v>
      </c>
      <c r="AF11" s="12">
        <v>99.887927515374031</v>
      </c>
      <c r="AG11" s="12">
        <v>78.037885739468038</v>
      </c>
      <c r="AH11" s="12">
        <v>110.38536083797226</v>
      </c>
      <c r="AI11" s="12">
        <v>112.12747520185076</v>
      </c>
      <c r="AJ11" s="12">
        <v>99.285273588611744</v>
      </c>
      <c r="AK11" s="12">
        <v>88.930585459456779</v>
      </c>
      <c r="AL11" s="12">
        <v>112.95006768486928</v>
      </c>
      <c r="AM11" s="12">
        <v>109.34853687795112</v>
      </c>
      <c r="AN11" s="12">
        <v>97.167708443157608</v>
      </c>
      <c r="AO11" s="12">
        <v>90.210108080646023</v>
      </c>
      <c r="AP11" s="12">
        <v>101.50155301525956</v>
      </c>
      <c r="AQ11" s="12">
        <v>96.170299709774554</v>
      </c>
      <c r="AR11" s="12">
        <v>87.660748956841417</v>
      </c>
      <c r="AS11" s="12">
        <v>106.36063077763538</v>
      </c>
      <c r="AT11" s="12">
        <v>106.8923327489756</v>
      </c>
      <c r="AU11" s="12">
        <v>104.0986378735397</v>
      </c>
      <c r="AV11" s="12">
        <v>101.94570475287037</v>
      </c>
      <c r="AW11" s="12">
        <v>115.26213964098133</v>
      </c>
      <c r="AX11" s="12">
        <v>125.97153070382774</v>
      </c>
      <c r="AY11" s="12">
        <v>99.349688550864812</v>
      </c>
      <c r="AZ11" s="12">
        <v>96.804240254277829</v>
      </c>
      <c r="BA11" s="12">
        <v>93.420578903169371</v>
      </c>
      <c r="BB11" s="12">
        <v>102.18954028241569</v>
      </c>
      <c r="BC11" s="12">
        <v>77.446168486494571</v>
      </c>
      <c r="BD11" s="12">
        <v>117.41091182339005</v>
      </c>
      <c r="BE11" s="12">
        <v>100.05622950993711</v>
      </c>
      <c r="BF11" s="12">
        <v>84.230635163839906</v>
      </c>
      <c r="BG11" s="12">
        <v>95.496034443931421</v>
      </c>
      <c r="BH11" s="12">
        <v>106.84970018483</v>
      </c>
      <c r="BI11" s="12">
        <v>90.123274073994253</v>
      </c>
      <c r="BJ11" s="12">
        <v>91.491426953871269</v>
      </c>
      <c r="BK11" s="12">
        <v>109.11425104277441</v>
      </c>
      <c r="BL11" s="12">
        <v>106.25516349828104</v>
      </c>
      <c r="BM11" s="12">
        <v>93.264941622328479</v>
      </c>
      <c r="BN11" s="12">
        <v>102.87452621705597</v>
      </c>
      <c r="BO11" s="12">
        <v>91.610570759803522</v>
      </c>
      <c r="BP11" s="12">
        <v>104.69615315523697</v>
      </c>
      <c r="BQ11" s="12">
        <v>91.563709045294672</v>
      </c>
      <c r="BR11" s="12">
        <v>91.81441125983838</v>
      </c>
      <c r="BS11" s="12">
        <v>104.62366642750567</v>
      </c>
      <c r="BT11" s="12">
        <v>106.30453769190353</v>
      </c>
      <c r="BU11" s="12">
        <v>108.18345142761245</v>
      </c>
      <c r="BV11" s="12">
        <v>99.613964973832481</v>
      </c>
      <c r="BW11" s="12">
        <v>103.86758074455429</v>
      </c>
      <c r="BX11" s="12">
        <v>98.477551343967207</v>
      </c>
      <c r="BY11" s="12">
        <v>105.12944779984537</v>
      </c>
      <c r="BZ11" s="12">
        <v>87.444971338845789</v>
      </c>
      <c r="CA11" s="12">
        <v>105.22479695064249</v>
      </c>
      <c r="CB11" s="12">
        <v>112.18513716594316</v>
      </c>
      <c r="CC11" s="12">
        <v>102.43862814386375</v>
      </c>
      <c r="CD11" s="12">
        <v>101.57431259140139</v>
      </c>
      <c r="CE11" s="12">
        <v>89.548814482986927</v>
      </c>
      <c r="CF11" s="12">
        <v>90.808987604395952</v>
      </c>
      <c r="CG11" s="12">
        <v>100.11513066056068</v>
      </c>
      <c r="CH11" s="12">
        <v>98.224757291609421</v>
      </c>
      <c r="CI11" s="12">
        <v>119.86309143831022</v>
      </c>
      <c r="CJ11" s="12">
        <v>108.05264335212996</v>
      </c>
      <c r="CK11" s="12">
        <v>92.610116805735743</v>
      </c>
      <c r="CL11" s="12">
        <v>82.986082613933831</v>
      </c>
      <c r="CM11" s="12">
        <v>96.687290604313603</v>
      </c>
      <c r="CN11" s="12">
        <v>84.385249263141304</v>
      </c>
      <c r="CO11" s="12">
        <v>101.78768004843732</v>
      </c>
      <c r="CP11" s="12">
        <v>84.997475621639751</v>
      </c>
      <c r="CQ11" s="12">
        <v>104.81778670291533</v>
      </c>
      <c r="CR11" s="12">
        <v>97.900476955692284</v>
      </c>
      <c r="CS11" s="12">
        <v>93.261099007213488</v>
      </c>
      <c r="CT11" s="12">
        <v>108.33949798106914</v>
      </c>
      <c r="CU11" s="12">
        <v>87.693445291370153</v>
      </c>
      <c r="CV11" s="12">
        <v>100.5146830517333</v>
      </c>
      <c r="CW11" s="12">
        <v>88.474428391782567</v>
      </c>
      <c r="CX11" s="12">
        <v>104.54803057436948</v>
      </c>
      <c r="CY11" s="12">
        <v>108.58683506521629</v>
      </c>
      <c r="CZ11" s="12">
        <v>117.4563865584787</v>
      </c>
      <c r="DA11" s="12">
        <v>105.29594217368867</v>
      </c>
      <c r="DB11" s="12">
        <v>110.3004822449293</v>
      </c>
    </row>
    <row r="12" spans="2:106" x14ac:dyDescent="0.35">
      <c r="B12" s="32"/>
      <c r="C12" s="36" t="s">
        <v>40</v>
      </c>
      <c r="D12" s="42">
        <v>100</v>
      </c>
      <c r="F12" s="64">
        <v>7</v>
      </c>
      <c r="G12" s="12">
        <v>108.67232756718295</v>
      </c>
      <c r="H12" s="12">
        <v>104.62878233520314</v>
      </c>
      <c r="I12" s="12">
        <v>99.880276391195366</v>
      </c>
      <c r="J12" s="12">
        <v>92.896596268110443</v>
      </c>
      <c r="K12" s="12">
        <v>99.181704879447352</v>
      </c>
      <c r="L12" s="12">
        <v>107.59754357204656</v>
      </c>
      <c r="M12" s="12">
        <v>93.172514223260805</v>
      </c>
      <c r="N12" s="12">
        <v>125.07877070456743</v>
      </c>
      <c r="O12" s="12">
        <v>105.70803422306199</v>
      </c>
      <c r="P12" s="12">
        <v>110.03872966975905</v>
      </c>
      <c r="Q12" s="12">
        <v>101.36475364342914</v>
      </c>
      <c r="R12" s="12">
        <v>106.44796500637312</v>
      </c>
      <c r="S12" s="12">
        <v>114.71867108193692</v>
      </c>
      <c r="T12" s="12">
        <v>99.417138951685047</v>
      </c>
      <c r="U12" s="12">
        <v>114.12990968674421</v>
      </c>
      <c r="V12" s="12">
        <v>101.039575181494</v>
      </c>
      <c r="W12" s="12">
        <v>104.77059529657708</v>
      </c>
      <c r="X12" s="12">
        <v>90.108312886150088</v>
      </c>
      <c r="Y12" s="12">
        <v>107.76087745180121</v>
      </c>
      <c r="Z12" s="12">
        <v>118.11454239941668</v>
      </c>
      <c r="AA12" s="12">
        <v>90.44218839117093</v>
      </c>
      <c r="AB12" s="12">
        <v>88.678609952330589</v>
      </c>
      <c r="AC12" s="12">
        <v>100.2023512024607</v>
      </c>
      <c r="AD12" s="12">
        <v>90.514402270491701</v>
      </c>
      <c r="AE12" s="12">
        <v>101.56812802742934</v>
      </c>
      <c r="AF12" s="12">
        <v>97.276631802378688</v>
      </c>
      <c r="AG12" s="12">
        <v>116.92033038125373</v>
      </c>
      <c r="AH12" s="12">
        <v>98.066766693227692</v>
      </c>
      <c r="AI12" s="12">
        <v>87.81165686523309</v>
      </c>
      <c r="AJ12" s="12">
        <v>102.28288854486891</v>
      </c>
      <c r="AK12" s="12">
        <v>101.19275682664011</v>
      </c>
      <c r="AL12" s="12">
        <v>114.47015165467747</v>
      </c>
      <c r="AM12" s="12">
        <v>93.14545675588306</v>
      </c>
      <c r="AN12" s="12">
        <v>108.30273165774997</v>
      </c>
      <c r="AO12" s="12">
        <v>99.235421910270816</v>
      </c>
      <c r="AP12" s="12">
        <v>97.577128851844463</v>
      </c>
      <c r="AQ12" s="12">
        <v>99.279907569871284</v>
      </c>
      <c r="AR12" s="12">
        <v>118.30730980145745</v>
      </c>
      <c r="AS12" s="12">
        <v>117.77025318006054</v>
      </c>
      <c r="AT12" s="12">
        <v>95.373786987329368</v>
      </c>
      <c r="AU12" s="12">
        <v>95.61509866907727</v>
      </c>
      <c r="AV12" s="12">
        <v>89.913021636311896</v>
      </c>
      <c r="AW12" s="12">
        <v>94.100949152198154</v>
      </c>
      <c r="AX12" s="12">
        <v>89.614639162027743</v>
      </c>
      <c r="AY12" s="12">
        <v>92.632206158305053</v>
      </c>
      <c r="AZ12" s="12">
        <v>91.278559718921315</v>
      </c>
      <c r="BA12" s="12">
        <v>95.110783856944181</v>
      </c>
      <c r="BB12" s="12">
        <v>102.23736833504518</v>
      </c>
      <c r="BC12" s="12">
        <v>97.328995959833264</v>
      </c>
      <c r="BD12" s="12">
        <v>114.19455202267272</v>
      </c>
      <c r="BE12" s="12">
        <v>98.860391769994749</v>
      </c>
      <c r="BF12" s="12">
        <v>89.84535523049999</v>
      </c>
      <c r="BG12" s="12">
        <v>106.24586391495541</v>
      </c>
      <c r="BH12" s="12">
        <v>106.32321643934119</v>
      </c>
      <c r="BI12" s="12">
        <v>104.52514541393612</v>
      </c>
      <c r="BJ12" s="12">
        <v>81.488645062199794</v>
      </c>
      <c r="BK12" s="12">
        <v>113.76374711981043</v>
      </c>
      <c r="BL12" s="12">
        <v>99.499107161682332</v>
      </c>
      <c r="BM12" s="12">
        <v>97.236920989962528</v>
      </c>
      <c r="BN12" s="12">
        <v>102.43784370468347</v>
      </c>
      <c r="BO12" s="12">
        <v>97.750865077250637</v>
      </c>
      <c r="BP12" s="12">
        <v>98.484520347119542</v>
      </c>
      <c r="BQ12" s="12">
        <v>89.421166901593097</v>
      </c>
      <c r="BR12" s="12">
        <v>100.57980287238024</v>
      </c>
      <c r="BS12" s="12">
        <v>108.45923295855755</v>
      </c>
      <c r="BT12" s="12">
        <v>101.21356151794316</v>
      </c>
      <c r="BU12" s="12">
        <v>102.77659637504257</v>
      </c>
      <c r="BV12" s="12">
        <v>111.73925738839898</v>
      </c>
      <c r="BW12" s="12">
        <v>88.511490300879814</v>
      </c>
      <c r="BX12" s="12">
        <v>99.145620677154511</v>
      </c>
      <c r="BY12" s="12">
        <v>118.74996087281033</v>
      </c>
      <c r="BZ12" s="12">
        <v>87.735736795002595</v>
      </c>
      <c r="CA12" s="12">
        <v>101.27138264360838</v>
      </c>
      <c r="CB12" s="12">
        <v>105.11462303620647</v>
      </c>
      <c r="CC12" s="12">
        <v>91.732852322456893</v>
      </c>
      <c r="CD12" s="12">
        <v>95.267944541410543</v>
      </c>
      <c r="CE12" s="12">
        <v>89.454590831883252</v>
      </c>
      <c r="CF12" s="12">
        <v>97.115912719891639</v>
      </c>
      <c r="CG12" s="12">
        <v>94.658219293341972</v>
      </c>
      <c r="CH12" s="12">
        <v>106.97795030646375</v>
      </c>
      <c r="CI12" s="12">
        <v>82.462304615182802</v>
      </c>
      <c r="CJ12" s="12">
        <v>121.8109562410973</v>
      </c>
      <c r="CK12" s="12">
        <v>113.40949893346988</v>
      </c>
      <c r="CL12" s="12">
        <v>114.82803781982511</v>
      </c>
      <c r="CM12" s="12">
        <v>106.5965423345915</v>
      </c>
      <c r="CN12" s="12">
        <v>97.139025254000444</v>
      </c>
      <c r="CO12" s="12">
        <v>101.42268845593208</v>
      </c>
      <c r="CP12" s="12">
        <v>91.903905538492836</v>
      </c>
      <c r="CQ12" s="12">
        <v>114.85104803577997</v>
      </c>
      <c r="CR12" s="12">
        <v>106.64128947391873</v>
      </c>
      <c r="CS12" s="12">
        <v>108.12585767562268</v>
      </c>
      <c r="CT12" s="12">
        <v>96.710721461568028</v>
      </c>
      <c r="CU12" s="12">
        <v>98.042596871528076</v>
      </c>
      <c r="CV12" s="12">
        <v>102.5601821107557</v>
      </c>
      <c r="CW12" s="12">
        <v>99.13641204329906</v>
      </c>
      <c r="CX12" s="12">
        <v>119.94067133637145</v>
      </c>
      <c r="CY12" s="12">
        <v>105.51997345610289</v>
      </c>
      <c r="CZ12" s="12">
        <v>99.177100562519627</v>
      </c>
      <c r="DA12" s="12">
        <v>101.54720964928856</v>
      </c>
      <c r="DB12" s="12">
        <v>119.61625457624905</v>
      </c>
    </row>
    <row r="13" spans="2:106" x14ac:dyDescent="0.35">
      <c r="B13" s="30"/>
      <c r="C13" s="41" t="s">
        <v>39</v>
      </c>
      <c r="D13" s="40">
        <v>12345</v>
      </c>
      <c r="F13" s="64">
        <v>8</v>
      </c>
      <c r="G13" s="12">
        <v>106.74560851621209</v>
      </c>
      <c r="H13" s="12">
        <v>101.59058117787936</v>
      </c>
      <c r="I13" s="12">
        <v>103.9749807001499</v>
      </c>
      <c r="J13" s="12">
        <v>98.831117409281433</v>
      </c>
      <c r="K13" s="12">
        <v>95.908842720382381</v>
      </c>
      <c r="L13" s="12">
        <v>108.91668605618179</v>
      </c>
      <c r="M13" s="12">
        <v>100.49628852138994</v>
      </c>
      <c r="N13" s="12">
        <v>115.44358383398503</v>
      </c>
      <c r="O13" s="12">
        <v>110.2460035122931</v>
      </c>
      <c r="P13" s="12">
        <v>108.24563812784618</v>
      </c>
      <c r="Q13" s="12">
        <v>114.23868525307626</v>
      </c>
      <c r="R13" s="12">
        <v>89.665661814797204</v>
      </c>
      <c r="S13" s="12">
        <v>101.51238737089443</v>
      </c>
      <c r="T13" s="12">
        <v>107.59754357204656</v>
      </c>
      <c r="U13" s="12">
        <v>88.356194080552086</v>
      </c>
      <c r="V13" s="12">
        <v>103.01112095257849</v>
      </c>
      <c r="W13" s="12">
        <v>99.434760411531897</v>
      </c>
      <c r="X13" s="12">
        <v>100.27046098693972</v>
      </c>
      <c r="Y13" s="12">
        <v>88.108538673259318</v>
      </c>
      <c r="Z13" s="12">
        <v>84.703481459291652</v>
      </c>
      <c r="AA13" s="12">
        <v>107.62922809371958</v>
      </c>
      <c r="AB13" s="12">
        <v>115.38087417429779</v>
      </c>
      <c r="AC13" s="12">
        <v>90.471133060054854</v>
      </c>
      <c r="AD13" s="12">
        <v>117.07276169327088</v>
      </c>
      <c r="AE13" s="12">
        <v>107.41806616133545</v>
      </c>
      <c r="AF13" s="12">
        <v>98.700855030620005</v>
      </c>
      <c r="AG13" s="12">
        <v>103.48290996043943</v>
      </c>
      <c r="AH13" s="12">
        <v>89.881166584382299</v>
      </c>
      <c r="AI13" s="12">
        <v>102.9591319616884</v>
      </c>
      <c r="AJ13" s="12">
        <v>111.22461981140077</v>
      </c>
      <c r="AK13" s="12">
        <v>103.28847136188415</v>
      </c>
      <c r="AL13" s="12">
        <v>81.368455337360501</v>
      </c>
      <c r="AM13" s="12">
        <v>101.81955783773446</v>
      </c>
      <c r="AN13" s="12">
        <v>109.45206011238042</v>
      </c>
      <c r="AO13" s="12">
        <v>101.46519596455619</v>
      </c>
      <c r="AP13" s="12">
        <v>120.22225089604035</v>
      </c>
      <c r="AQ13" s="12">
        <v>85.516751621617004</v>
      </c>
      <c r="AR13" s="12">
        <v>103.77870037482353</v>
      </c>
      <c r="AS13" s="12">
        <v>84.966780175454915</v>
      </c>
      <c r="AT13" s="12">
        <v>106.29333953838795</v>
      </c>
      <c r="AU13" s="12">
        <v>97.805753082502633</v>
      </c>
      <c r="AV13" s="12">
        <v>98.299313119787257</v>
      </c>
      <c r="AW13" s="12">
        <v>97.367024207051145</v>
      </c>
      <c r="AX13" s="12">
        <v>97.53298425275716</v>
      </c>
      <c r="AY13" s="12">
        <v>94.860945662367158</v>
      </c>
      <c r="AZ13" s="12">
        <v>100.02639808371896</v>
      </c>
      <c r="BA13" s="12">
        <v>105.89086539548589</v>
      </c>
      <c r="BB13" s="12">
        <v>101.86157649295637</v>
      </c>
      <c r="BC13" s="12">
        <v>87.755199981620535</v>
      </c>
      <c r="BD13" s="12">
        <v>109.02882675291039</v>
      </c>
      <c r="BE13" s="12">
        <v>99.394913174910471</v>
      </c>
      <c r="BF13" s="12">
        <v>99.644592207914684</v>
      </c>
      <c r="BG13" s="12">
        <v>80.915799824288115</v>
      </c>
      <c r="BH13" s="12">
        <v>102.03310719371075</v>
      </c>
      <c r="BI13" s="12">
        <v>91.478239280695561</v>
      </c>
      <c r="BJ13" s="12">
        <v>102.29545094043715</v>
      </c>
      <c r="BK13" s="12">
        <v>122.55383151350543</v>
      </c>
      <c r="BL13" s="12">
        <v>103.50892150891013</v>
      </c>
      <c r="BM13" s="12">
        <v>115.5734596773982</v>
      </c>
      <c r="BN13" s="12">
        <v>98.98273017606698</v>
      </c>
      <c r="BO13" s="12">
        <v>101.83279098564526</v>
      </c>
      <c r="BP13" s="12">
        <v>110.41294126480352</v>
      </c>
      <c r="BQ13" s="12">
        <v>107.41301846574061</v>
      </c>
      <c r="BR13" s="12">
        <v>97.995792000438087</v>
      </c>
      <c r="BS13" s="12">
        <v>105.97569851379376</v>
      </c>
      <c r="BT13" s="12">
        <v>87.755199981620535</v>
      </c>
      <c r="BU13" s="12">
        <v>96.899907728220569</v>
      </c>
      <c r="BV13" s="12">
        <v>110.03872966975905</v>
      </c>
      <c r="BW13" s="12">
        <v>100.6472419045167</v>
      </c>
      <c r="BX13" s="12">
        <v>87.907563081535045</v>
      </c>
      <c r="BY13" s="12">
        <v>95.939606378669851</v>
      </c>
      <c r="BZ13" s="12">
        <v>99.077272150316276</v>
      </c>
      <c r="CA13" s="12">
        <v>109.4735923994449</v>
      </c>
      <c r="CB13" s="12">
        <v>102.39294877246721</v>
      </c>
      <c r="CC13" s="12">
        <v>85.843055583245587</v>
      </c>
      <c r="CD13" s="12">
        <v>104.62962361780228</v>
      </c>
      <c r="CE13" s="12">
        <v>80.325810611248016</v>
      </c>
      <c r="CF13" s="12">
        <v>89.517073117895052</v>
      </c>
      <c r="CG13" s="12">
        <v>127.76578185148537</v>
      </c>
      <c r="CH13" s="12">
        <v>91.049094205664005</v>
      </c>
      <c r="CI13" s="12">
        <v>106.13559905104921</v>
      </c>
      <c r="CJ13" s="12">
        <v>94.659106050676201</v>
      </c>
      <c r="CK13" s="12">
        <v>113.29940459982026</v>
      </c>
      <c r="CL13" s="12">
        <v>112.84288373426534</v>
      </c>
      <c r="CM13" s="12">
        <v>104.25557118433062</v>
      </c>
      <c r="CN13" s="12">
        <v>121.02333382936195</v>
      </c>
      <c r="CO13" s="12">
        <v>91.524339293391677</v>
      </c>
      <c r="CP13" s="12">
        <v>101.15270495371078</v>
      </c>
      <c r="CQ13" s="12">
        <v>100.28346676117508</v>
      </c>
      <c r="CR13" s="12">
        <v>87.428100212127902</v>
      </c>
      <c r="CS13" s="12">
        <v>109.06568402569974</v>
      </c>
      <c r="CT13" s="12">
        <v>109.11077222554013</v>
      </c>
      <c r="CU13" s="12">
        <v>81.983273755759001</v>
      </c>
      <c r="CV13" s="12">
        <v>94.501399669388775</v>
      </c>
      <c r="CW13" s="12">
        <v>102.60051820077933</v>
      </c>
      <c r="CX13" s="12">
        <v>101.17195213533705</v>
      </c>
      <c r="CY13" s="12">
        <v>93.17637957574334</v>
      </c>
      <c r="CZ13" s="12">
        <v>101.08726680991822</v>
      </c>
      <c r="DA13" s="12">
        <v>118.57542883954011</v>
      </c>
      <c r="DB13" s="12">
        <v>106.24399945081677</v>
      </c>
    </row>
    <row r="14" spans="2:106" x14ac:dyDescent="0.35">
      <c r="F14" s="64">
        <v>9</v>
      </c>
      <c r="G14" s="12">
        <v>111.80810613732319</v>
      </c>
      <c r="H14" s="12">
        <v>113.43209987680893</v>
      </c>
      <c r="I14" s="12">
        <v>100.05469473762787</v>
      </c>
      <c r="J14" s="12">
        <v>113.32350620941725</v>
      </c>
      <c r="K14" s="12">
        <v>121.29600034095347</v>
      </c>
      <c r="L14" s="12">
        <v>110.75038653652882</v>
      </c>
      <c r="M14" s="12">
        <v>99.683632267988287</v>
      </c>
      <c r="N14" s="12">
        <v>104.52005224360619</v>
      </c>
      <c r="O14" s="12">
        <v>111.91633600683417</v>
      </c>
      <c r="P14" s="12">
        <v>99.590238530799979</v>
      </c>
      <c r="Q14" s="12">
        <v>112.32942850037944</v>
      </c>
      <c r="R14" s="12">
        <v>111.36943410529057</v>
      </c>
      <c r="S14" s="12">
        <v>95.585608303372283</v>
      </c>
      <c r="T14" s="12">
        <v>92.388165992451832</v>
      </c>
      <c r="U14" s="12">
        <v>110.19957380776759</v>
      </c>
      <c r="V14" s="12">
        <v>93.609367265889887</v>
      </c>
      <c r="W14" s="12">
        <v>85.527665558038279</v>
      </c>
      <c r="X14" s="12">
        <v>92.682296579005197</v>
      </c>
      <c r="Y14" s="12">
        <v>89.927005117351655</v>
      </c>
      <c r="Z14" s="12">
        <v>88.417766871862113</v>
      </c>
      <c r="AA14" s="12">
        <v>104.81607003166573</v>
      </c>
      <c r="AB14" s="12">
        <v>85.07946656900458</v>
      </c>
      <c r="AC14" s="12">
        <v>110.99492692446802</v>
      </c>
      <c r="AD14" s="12">
        <v>105.13118720846251</v>
      </c>
      <c r="AE14" s="12">
        <v>111.22893991123419</v>
      </c>
      <c r="AF14" s="12">
        <v>110.3186948763323</v>
      </c>
      <c r="AG14" s="12">
        <v>97.365443960006814</v>
      </c>
      <c r="AH14" s="12">
        <v>110.12394932331517</v>
      </c>
      <c r="AI14" s="12">
        <v>86.308876032126136</v>
      </c>
      <c r="AJ14" s="12">
        <v>100.99651060736505</v>
      </c>
      <c r="AK14" s="12">
        <v>95.836378730018623</v>
      </c>
      <c r="AL14" s="12">
        <v>111.40747372119222</v>
      </c>
      <c r="AM14" s="12">
        <v>106.12635631114244</v>
      </c>
      <c r="AN14" s="12">
        <v>100.4579987944453</v>
      </c>
      <c r="AO14" s="12">
        <v>96.326255313761067</v>
      </c>
      <c r="AP14" s="12">
        <v>112.21733327838592</v>
      </c>
      <c r="AQ14" s="12">
        <v>104.55567032986437</v>
      </c>
      <c r="AR14" s="12">
        <v>86.206626090279315</v>
      </c>
      <c r="AS14" s="12">
        <v>94.672339198586997</v>
      </c>
      <c r="AT14" s="12">
        <v>103.01672571367817</v>
      </c>
      <c r="AU14" s="12">
        <v>98.65223117012647</v>
      </c>
      <c r="AV14" s="12">
        <v>84.4777903490467</v>
      </c>
      <c r="AW14" s="12">
        <v>73.292869981378317</v>
      </c>
      <c r="AX14" s="12">
        <v>86.257944328826852</v>
      </c>
      <c r="AY14" s="12">
        <v>108.65784386405721</v>
      </c>
      <c r="AZ14" s="12">
        <v>89.66175098757958</v>
      </c>
      <c r="BA14" s="12">
        <v>111.63475644716527</v>
      </c>
      <c r="BB14" s="12">
        <v>83.940278980298899</v>
      </c>
      <c r="BC14" s="12">
        <v>83.442921802634373</v>
      </c>
      <c r="BD14" s="12">
        <v>91.608410709886812</v>
      </c>
      <c r="BE14" s="12">
        <v>105.58065949007869</v>
      </c>
      <c r="BF14" s="12">
        <v>104.0313352656085</v>
      </c>
      <c r="BG14" s="12">
        <v>107.03662408341188</v>
      </c>
      <c r="BH14" s="12">
        <v>80.72817106731236</v>
      </c>
      <c r="BI14" s="12">
        <v>109.62811554927612</v>
      </c>
      <c r="BJ14" s="12">
        <v>86.246120897703804</v>
      </c>
      <c r="BK14" s="12">
        <v>95.950395259569632</v>
      </c>
      <c r="BL14" s="12">
        <v>118.10667527024634</v>
      </c>
      <c r="BM14" s="12">
        <v>85.90324139513541</v>
      </c>
      <c r="BN14" s="12">
        <v>107.70724000176415</v>
      </c>
      <c r="BO14" s="12">
        <v>86.635475579532795</v>
      </c>
      <c r="BP14" s="12">
        <v>108.21236199044506</v>
      </c>
      <c r="BQ14" s="12">
        <v>103.99154487240594</v>
      </c>
      <c r="BR14" s="12">
        <v>77.10219759028405</v>
      </c>
      <c r="BS14" s="12">
        <v>85.125896273530088</v>
      </c>
      <c r="BT14" s="12">
        <v>91.506797414331231</v>
      </c>
      <c r="BU14" s="12">
        <v>96.756719156110194</v>
      </c>
      <c r="BV14" s="12">
        <v>93.368237483082339</v>
      </c>
      <c r="BW14" s="12">
        <v>102.75274487648858</v>
      </c>
      <c r="BX14" s="12">
        <v>97.71632701595081</v>
      </c>
      <c r="BY14" s="12">
        <v>95.817177023127442</v>
      </c>
      <c r="BZ14" s="12">
        <v>93.869028003246058</v>
      </c>
      <c r="CA14" s="12">
        <v>104.86853650727426</v>
      </c>
      <c r="CB14" s="12">
        <v>91.88478341238806</v>
      </c>
      <c r="CC14" s="12">
        <v>102.30566001846455</v>
      </c>
      <c r="CD14" s="12">
        <v>94.886252352443989</v>
      </c>
      <c r="CE14" s="12">
        <v>118.36897354223765</v>
      </c>
      <c r="CF14" s="12">
        <v>113.64633135381155</v>
      </c>
      <c r="CG14" s="12">
        <v>106.66134383209283</v>
      </c>
      <c r="CH14" s="12">
        <v>94.628205968183465</v>
      </c>
      <c r="CI14" s="12">
        <v>108.03466946308617</v>
      </c>
      <c r="CJ14" s="12">
        <v>100.99036014944431</v>
      </c>
      <c r="CK14" s="12">
        <v>89.956199897278566</v>
      </c>
      <c r="CL14" s="12">
        <v>100.2490310180292</v>
      </c>
      <c r="CM14" s="12">
        <v>112.29027475346811</v>
      </c>
      <c r="CN14" s="12">
        <v>107.13494046067353</v>
      </c>
      <c r="CO14" s="12">
        <v>103.31674527842551</v>
      </c>
      <c r="CP14" s="12">
        <v>100.22224639906199</v>
      </c>
      <c r="CQ14" s="12">
        <v>88.848321663681418</v>
      </c>
      <c r="CR14" s="12">
        <v>110.85045369109139</v>
      </c>
      <c r="CS14" s="12">
        <v>92.821562955214176</v>
      </c>
      <c r="CT14" s="12">
        <v>110.353937796026</v>
      </c>
      <c r="CU14" s="12">
        <v>79.694257490336895</v>
      </c>
      <c r="CV14" s="12">
        <v>94.252300439256942</v>
      </c>
      <c r="CW14" s="12">
        <v>92.953576111176517</v>
      </c>
      <c r="CX14" s="12">
        <v>98.246505583665567</v>
      </c>
      <c r="CY14" s="12">
        <v>94.737459019233938</v>
      </c>
      <c r="CZ14" s="12">
        <v>123.8476786762476</v>
      </c>
      <c r="DA14" s="12">
        <v>104.51158257419593</v>
      </c>
      <c r="DB14" s="12">
        <v>111.86358531413134</v>
      </c>
    </row>
    <row r="15" spans="2:106" x14ac:dyDescent="0.35">
      <c r="B15" s="39"/>
      <c r="C15" s="38" t="s">
        <v>38</v>
      </c>
      <c r="D15" s="37"/>
      <c r="F15" s="64">
        <v>10</v>
      </c>
      <c r="G15" s="12">
        <v>97.242480276327115</v>
      </c>
      <c r="H15" s="12">
        <v>93.484084370720666</v>
      </c>
      <c r="I15" s="12">
        <v>102.43784370468347</v>
      </c>
      <c r="J15" s="12">
        <v>113.96779225615319</v>
      </c>
      <c r="K15" s="12">
        <v>121.37803676305339</v>
      </c>
      <c r="L15" s="12">
        <v>82.592544256476685</v>
      </c>
      <c r="M15" s="12">
        <v>101.65337041835301</v>
      </c>
      <c r="N15" s="12">
        <v>83.015322868595831</v>
      </c>
      <c r="O15" s="12">
        <v>100.53230451158015</v>
      </c>
      <c r="P15" s="12">
        <v>103.3013975553331</v>
      </c>
      <c r="Q15" s="12">
        <v>96.299231952434639</v>
      </c>
      <c r="R15" s="12">
        <v>100.84824023360852</v>
      </c>
      <c r="S15" s="12">
        <v>112.8376314023626</v>
      </c>
      <c r="T15" s="12">
        <v>104.71152361569693</v>
      </c>
      <c r="U15" s="12">
        <v>98.651469468313735</v>
      </c>
      <c r="V15" s="12">
        <v>85.897011356428266</v>
      </c>
      <c r="W15" s="12">
        <v>89.263233146630228</v>
      </c>
      <c r="X15" s="12">
        <v>95.748612491297536</v>
      </c>
      <c r="Y15" s="12">
        <v>95.384837347955909</v>
      </c>
      <c r="Z15" s="12">
        <v>80.404663801891729</v>
      </c>
      <c r="AA15" s="12">
        <v>95.334587765682954</v>
      </c>
      <c r="AB15" s="12">
        <v>101.01804289442953</v>
      </c>
      <c r="AC15" s="12">
        <v>87.622982189350296</v>
      </c>
      <c r="AD15" s="12">
        <v>102.10734469874296</v>
      </c>
      <c r="AE15" s="12">
        <v>101.03573256637901</v>
      </c>
      <c r="AF15" s="12">
        <v>93.634685324650491</v>
      </c>
      <c r="AG15" s="12">
        <v>101.85380031325622</v>
      </c>
      <c r="AH15" s="12">
        <v>115.9659975906834</v>
      </c>
      <c r="AI15" s="12">
        <v>92.657285474706441</v>
      </c>
      <c r="AJ15" s="12">
        <v>105.90270019529271</v>
      </c>
      <c r="AK15" s="12">
        <v>82.465851644519717</v>
      </c>
      <c r="AL15" s="12">
        <v>104.85820237372536</v>
      </c>
      <c r="AM15" s="12">
        <v>101.01188106782502</v>
      </c>
      <c r="AN15" s="12">
        <v>95.578855305211619</v>
      </c>
      <c r="AO15" s="12">
        <v>92.114453561953269</v>
      </c>
      <c r="AP15" s="12">
        <v>97.116708527755691</v>
      </c>
      <c r="AQ15" s="12">
        <v>88.372746884124354</v>
      </c>
      <c r="AR15" s="12">
        <v>98.7725686878548</v>
      </c>
      <c r="AS15" s="12">
        <v>99.895578639552696</v>
      </c>
      <c r="AT15" s="12">
        <v>110.33956777973799</v>
      </c>
      <c r="AU15" s="12">
        <v>86.413604347035289</v>
      </c>
      <c r="AV15" s="12">
        <v>105.09893425260088</v>
      </c>
      <c r="AW15" s="12">
        <v>107.05034608472488</v>
      </c>
      <c r="AX15" s="12">
        <v>110.28618044074392</v>
      </c>
      <c r="AY15" s="12">
        <v>97.32502828919678</v>
      </c>
      <c r="AZ15" s="12">
        <v>109.95426034933189</v>
      </c>
      <c r="BA15" s="12">
        <v>91.05480128491763</v>
      </c>
      <c r="BB15" s="12">
        <v>108.11521658761194</v>
      </c>
      <c r="BC15" s="12">
        <v>99.532042238570284</v>
      </c>
      <c r="BD15" s="12">
        <v>86.554712450015359</v>
      </c>
      <c r="BE15" s="12">
        <v>88.733611644420307</v>
      </c>
      <c r="BF15" s="12">
        <v>92.284529071184807</v>
      </c>
      <c r="BG15" s="12">
        <v>97.345639712875709</v>
      </c>
      <c r="BH15" s="12">
        <v>107.98827386461198</v>
      </c>
      <c r="BI15" s="12">
        <v>102.28837961913086</v>
      </c>
      <c r="BJ15" s="12">
        <v>101.01572368294001</v>
      </c>
      <c r="BK15" s="12">
        <v>92.325660969072487</v>
      </c>
      <c r="BL15" s="12">
        <v>93.904975781333633</v>
      </c>
      <c r="BM15" s="12">
        <v>94.44167997353361</v>
      </c>
      <c r="BN15" s="12">
        <v>112.77337560168235</v>
      </c>
      <c r="BO15" s="12">
        <v>85.930026014102623</v>
      </c>
      <c r="BP15" s="12">
        <v>126.34624252095819</v>
      </c>
      <c r="BQ15" s="12">
        <v>113.15809186053229</v>
      </c>
      <c r="BR15" s="12">
        <v>102.76149876299314</v>
      </c>
      <c r="BS15" s="12">
        <v>99.432463937409921</v>
      </c>
      <c r="BT15" s="12">
        <v>102.76705804935773</v>
      </c>
      <c r="BU15" s="12">
        <v>99.839724296180066</v>
      </c>
      <c r="BV15" s="12">
        <v>80.589109327411279</v>
      </c>
      <c r="BW15" s="12">
        <v>94.605218489596155</v>
      </c>
      <c r="BX15" s="12">
        <v>87.962996783608105</v>
      </c>
      <c r="BY15" s="12">
        <v>102.70431428361917</v>
      </c>
      <c r="BZ15" s="12">
        <v>94.583072293607984</v>
      </c>
      <c r="CA15" s="12">
        <v>91.158188095141668</v>
      </c>
      <c r="CB15" s="12">
        <v>108.04734554549213</v>
      </c>
      <c r="CC15" s="12">
        <v>90.546757544507273</v>
      </c>
      <c r="CD15" s="12">
        <v>110.3317233879352</v>
      </c>
      <c r="CE15" s="12">
        <v>104.95483618578874</v>
      </c>
      <c r="CF15" s="12">
        <v>77.34776115976274</v>
      </c>
      <c r="CG15" s="12">
        <v>103.55860265699448</v>
      </c>
      <c r="CH15" s="12">
        <v>87.456726557866205</v>
      </c>
      <c r="CI15" s="12">
        <v>107.89912064647069</v>
      </c>
      <c r="CJ15" s="12">
        <v>103.81652398573351</v>
      </c>
      <c r="CK15" s="12">
        <v>98.246505583665567</v>
      </c>
      <c r="CL15" s="12">
        <v>92.029597706277855</v>
      </c>
      <c r="CM15" s="12">
        <v>93.316680502175586</v>
      </c>
      <c r="CN15" s="12">
        <v>90.399828675435856</v>
      </c>
      <c r="CO15" s="12">
        <v>92.846289842418628</v>
      </c>
      <c r="CP15" s="12">
        <v>95.09352619497804</v>
      </c>
      <c r="CQ15" s="12">
        <v>100.9680661605671</v>
      </c>
      <c r="CR15" s="12">
        <v>88.684430718421936</v>
      </c>
      <c r="CS15" s="12">
        <v>90.794981385988649</v>
      </c>
      <c r="CT15" s="12">
        <v>90.454261933336966</v>
      </c>
      <c r="CU15" s="12">
        <v>99.138708517421037</v>
      </c>
      <c r="CV15" s="12">
        <v>91.483741723641288</v>
      </c>
      <c r="CW15" s="12">
        <v>96.530095813795924</v>
      </c>
      <c r="CX15" s="12">
        <v>103.13704049403896</v>
      </c>
      <c r="CY15" s="12">
        <v>100.77609456639038</v>
      </c>
      <c r="CZ15" s="12">
        <v>96.456881490303203</v>
      </c>
      <c r="DA15" s="12">
        <v>112.10355549119413</v>
      </c>
      <c r="DB15" s="12">
        <v>105.8735849961522</v>
      </c>
    </row>
    <row r="16" spans="2:106" x14ac:dyDescent="0.35">
      <c r="B16" s="32"/>
      <c r="C16" s="36" t="s">
        <v>37</v>
      </c>
      <c r="D16" s="67">
        <f>AVERAGE(G4:DB4)</f>
        <v>99.98336751559691</v>
      </c>
      <c r="F16" s="64">
        <v>11</v>
      </c>
      <c r="G16" s="12">
        <v>87.095816322835162</v>
      </c>
      <c r="H16" s="12">
        <v>99.670615125069162</v>
      </c>
      <c r="I16" s="12">
        <v>107.68873178458307</v>
      </c>
      <c r="J16" s="12">
        <v>121.76993803004734</v>
      </c>
      <c r="K16" s="12">
        <v>93.400615494465455</v>
      </c>
      <c r="L16" s="12">
        <v>111.42068413173547</v>
      </c>
      <c r="M16" s="12">
        <v>117.86756911315024</v>
      </c>
      <c r="N16" s="12">
        <v>104.64495997221093</v>
      </c>
      <c r="O16" s="12">
        <v>102.81397660728544</v>
      </c>
      <c r="P16" s="12">
        <v>119.18433554237708</v>
      </c>
      <c r="Q16" s="12">
        <v>106.03708940616343</v>
      </c>
      <c r="R16" s="12">
        <v>100.22454287318396</v>
      </c>
      <c r="S16" s="12">
        <v>109.72584075498162</v>
      </c>
      <c r="T16" s="12">
        <v>113.95560502714943</v>
      </c>
      <c r="U16" s="12">
        <v>106.96527422405779</v>
      </c>
      <c r="V16" s="12">
        <v>103.91462435800349</v>
      </c>
      <c r="W16" s="12">
        <v>91.267350196721964</v>
      </c>
      <c r="X16" s="12">
        <v>81.137898430461064</v>
      </c>
      <c r="Y16" s="12">
        <v>93.479354998271447</v>
      </c>
      <c r="Z16" s="12">
        <v>100.50013113650493</v>
      </c>
      <c r="AA16" s="12">
        <v>111.53748598881066</v>
      </c>
      <c r="AB16" s="12">
        <v>115.26213964098133</v>
      </c>
      <c r="AC16" s="12">
        <v>91.205595506471582</v>
      </c>
      <c r="AD16" s="12">
        <v>90.22986685304204</v>
      </c>
      <c r="AE16" s="12">
        <v>97.898908077331726</v>
      </c>
      <c r="AF16" s="12">
        <v>99.852730070415419</v>
      </c>
      <c r="AG16" s="12">
        <v>90.192804943944793</v>
      </c>
      <c r="AH16" s="12">
        <v>106.26912424195325</v>
      </c>
      <c r="AI16" s="12">
        <v>115.1889707922237</v>
      </c>
      <c r="AJ16" s="12">
        <v>88.876766110479366</v>
      </c>
      <c r="AK16" s="12">
        <v>75.229002302512527</v>
      </c>
      <c r="AL16" s="12">
        <v>112.15944394061808</v>
      </c>
      <c r="AM16" s="12">
        <v>100.94731831268291</v>
      </c>
      <c r="AN16" s="12">
        <v>108.63783498061821</v>
      </c>
      <c r="AO16" s="12">
        <v>101.26829036162235</v>
      </c>
      <c r="AP16" s="12">
        <v>101.5371483641502</v>
      </c>
      <c r="AQ16" s="12">
        <v>103.11775920636137</v>
      </c>
      <c r="AR16" s="12">
        <v>91.135541677067522</v>
      </c>
      <c r="AS16" s="12">
        <v>104.05707396566868</v>
      </c>
      <c r="AT16" s="12">
        <v>76.797153067309409</v>
      </c>
      <c r="AU16" s="12">
        <v>97.156555764377117</v>
      </c>
      <c r="AV16" s="12">
        <v>94.176334894291358</v>
      </c>
      <c r="AW16" s="12">
        <v>80.538541421992704</v>
      </c>
      <c r="AX16" s="12">
        <v>100.61428409026121</v>
      </c>
      <c r="AY16" s="12">
        <v>95.246548678551335</v>
      </c>
      <c r="AZ16" s="12">
        <v>86.336160873179324</v>
      </c>
      <c r="BA16" s="12">
        <v>108.39158929011319</v>
      </c>
      <c r="BB16" s="12">
        <v>105.82185748498887</v>
      </c>
      <c r="BC16" s="12">
        <v>114.09262040397152</v>
      </c>
      <c r="BD16" s="12">
        <v>99.983549514581682</v>
      </c>
      <c r="BE16" s="12">
        <v>100.40057557271211</v>
      </c>
      <c r="BF16" s="12">
        <v>109.08878519112477</v>
      </c>
      <c r="BG16" s="12">
        <v>100.55528062148369</v>
      </c>
      <c r="BH16" s="12">
        <v>85.67009242833592</v>
      </c>
      <c r="BI16" s="12">
        <v>98.12519035913283</v>
      </c>
      <c r="BJ16" s="12">
        <v>109.19683316169539</v>
      </c>
      <c r="BK16" s="12">
        <v>96.600695340021048</v>
      </c>
      <c r="BL16" s="12">
        <v>109.73936948867049</v>
      </c>
      <c r="BM16" s="12">
        <v>105.46659748579259</v>
      </c>
      <c r="BN16" s="12">
        <v>120.47690941253677</v>
      </c>
      <c r="BO16" s="12">
        <v>109.63054844760336</v>
      </c>
      <c r="BP16" s="12">
        <v>106.77060825182707</v>
      </c>
      <c r="BQ16" s="12">
        <v>103.07121581499814</v>
      </c>
      <c r="BR16" s="12">
        <v>99.299086539394921</v>
      </c>
      <c r="BS16" s="12">
        <v>80.042503011645749</v>
      </c>
      <c r="BT16" s="12">
        <v>86.656030159792863</v>
      </c>
      <c r="BU16" s="12">
        <v>87.970886650145985</v>
      </c>
      <c r="BV16" s="12">
        <v>104.97648215969093</v>
      </c>
      <c r="BW16" s="12">
        <v>100.85130977822701</v>
      </c>
      <c r="BX16" s="12">
        <v>93.426263245055452</v>
      </c>
      <c r="BY16" s="12">
        <v>115.35345290903933</v>
      </c>
      <c r="BZ16" s="12">
        <v>83.299676387105137</v>
      </c>
      <c r="CA16" s="12">
        <v>104.08782625527238</v>
      </c>
      <c r="CB16" s="12">
        <v>93.993174030038062</v>
      </c>
      <c r="CC16" s="12">
        <v>107.33170963940211</v>
      </c>
      <c r="CD16" s="12">
        <v>105.34353148395894</v>
      </c>
      <c r="CE16" s="12">
        <v>109.43175564316334</v>
      </c>
      <c r="CF16" s="12">
        <v>103.02313765132567</v>
      </c>
      <c r="CG16" s="12">
        <v>97.555062236642698</v>
      </c>
      <c r="CH16" s="12">
        <v>88.61155745544238</v>
      </c>
      <c r="CI16" s="12">
        <v>101.34313040689449</v>
      </c>
      <c r="CJ16" s="12">
        <v>99.673673301003873</v>
      </c>
      <c r="CK16" s="12">
        <v>100.8858592082106</v>
      </c>
      <c r="CL16" s="12">
        <v>112.35566742252558</v>
      </c>
      <c r="CM16" s="12">
        <v>104.49465460405918</v>
      </c>
      <c r="CN16" s="12">
        <v>91.954769029689487</v>
      </c>
      <c r="CO16" s="12">
        <v>89.499838193296455</v>
      </c>
      <c r="CP16" s="12">
        <v>102.80203948932467</v>
      </c>
      <c r="CQ16" s="12">
        <v>89.900288710487075</v>
      </c>
      <c r="CR16" s="12">
        <v>116.39064066694118</v>
      </c>
      <c r="CS16" s="12">
        <v>84.278201736742631</v>
      </c>
      <c r="CT16" s="12">
        <v>98.131420397839975</v>
      </c>
      <c r="CU16" s="12">
        <v>93.810752130229957</v>
      </c>
      <c r="CV16" s="12">
        <v>95.422263054933865</v>
      </c>
      <c r="CW16" s="12">
        <v>103.93279151467141</v>
      </c>
      <c r="CX16" s="12">
        <v>116.60241650824901</v>
      </c>
      <c r="CY16" s="12">
        <v>96.703445503953844</v>
      </c>
      <c r="CZ16" s="12">
        <v>89.268667377473321</v>
      </c>
      <c r="DA16" s="12">
        <v>95.353334725223249</v>
      </c>
      <c r="DB16" s="12">
        <v>85.562453730381094</v>
      </c>
    </row>
    <row r="17" spans="2:106" x14ac:dyDescent="0.35">
      <c r="B17" s="32"/>
      <c r="C17" s="36" t="s">
        <v>36</v>
      </c>
      <c r="D17" s="67">
        <f>MIN(G4:DB4)</f>
        <v>95.488243257568683</v>
      </c>
      <c r="F17" s="64">
        <v>12</v>
      </c>
      <c r="G17" s="12">
        <v>89.103957886982244</v>
      </c>
      <c r="H17" s="12">
        <v>111.77895683213137</v>
      </c>
      <c r="I17" s="12">
        <v>103.62550736099365</v>
      </c>
      <c r="J17" s="12">
        <v>100.66257825892535</v>
      </c>
      <c r="K17" s="12">
        <v>99.140254658414051</v>
      </c>
      <c r="L17" s="12">
        <v>85.558133630547673</v>
      </c>
      <c r="M17" s="12">
        <v>110.07679202302825</v>
      </c>
      <c r="N17" s="12">
        <v>103.29494014295051</v>
      </c>
      <c r="O17" s="12">
        <v>111.01454927265877</v>
      </c>
      <c r="P17" s="12">
        <v>93.762503436300904</v>
      </c>
      <c r="Q17" s="12">
        <v>101.80245933734113</v>
      </c>
      <c r="R17" s="12">
        <v>88.17497726122383</v>
      </c>
      <c r="S17" s="12">
        <v>102.78137122222688</v>
      </c>
      <c r="T17" s="12">
        <v>104.76887862532749</v>
      </c>
      <c r="U17" s="12">
        <v>99.82749159244122</v>
      </c>
      <c r="V17" s="12">
        <v>98.90042090555653</v>
      </c>
      <c r="W17" s="12">
        <v>98.272141965571791</v>
      </c>
      <c r="X17" s="12">
        <v>94.318045537511352</v>
      </c>
      <c r="Y17" s="12">
        <v>107.37280743123847</v>
      </c>
      <c r="Z17" s="12">
        <v>100.8321194400196</v>
      </c>
      <c r="AA17" s="12">
        <v>81.333621690282598</v>
      </c>
      <c r="AB17" s="12">
        <v>96.106021171726752</v>
      </c>
      <c r="AC17" s="12">
        <v>114.85796019551344</v>
      </c>
      <c r="AD17" s="12">
        <v>90.54195995995542</v>
      </c>
      <c r="AE17" s="12">
        <v>91.447407410305459</v>
      </c>
      <c r="AF17" s="12">
        <v>92.974153428804129</v>
      </c>
      <c r="AG17" s="12">
        <v>90.99300111993216</v>
      </c>
      <c r="AH17" s="12">
        <v>95.751966253010323</v>
      </c>
      <c r="AI17" s="12">
        <v>108.56805399962468</v>
      </c>
      <c r="AJ17" s="12">
        <v>100.98267491921433</v>
      </c>
      <c r="AK17" s="12">
        <v>104.57180249213707</v>
      </c>
      <c r="AL17" s="12">
        <v>98.593534655810799</v>
      </c>
      <c r="AM17" s="12">
        <v>99.733370259491494</v>
      </c>
      <c r="AN17" s="12">
        <v>89.556749824259896</v>
      </c>
      <c r="AO17" s="12">
        <v>107.17843704478582</v>
      </c>
      <c r="AP17" s="12">
        <v>105.64511992706684</v>
      </c>
      <c r="AQ17" s="12">
        <v>93.529422681604046</v>
      </c>
      <c r="AR17" s="12">
        <v>102.09014388019568</v>
      </c>
      <c r="AS17" s="12">
        <v>108.26607902126852</v>
      </c>
      <c r="AT17" s="12">
        <v>113.78546130581526</v>
      </c>
      <c r="AU17" s="12">
        <v>109.78493517322931</v>
      </c>
      <c r="AV17" s="12">
        <v>84.39043338294141</v>
      </c>
      <c r="AW17" s="12">
        <v>99.046531229396351</v>
      </c>
      <c r="AX17" s="12">
        <v>99.192448285612045</v>
      </c>
      <c r="AY17" s="12">
        <v>78.286905388813466</v>
      </c>
      <c r="AZ17" s="12">
        <v>101.51316044139094</v>
      </c>
      <c r="BA17" s="12">
        <v>92.401444615097716</v>
      </c>
      <c r="BB17" s="12">
        <v>93.542610354779754</v>
      </c>
      <c r="BC17" s="12">
        <v>108.56364295032108</v>
      </c>
      <c r="BD17" s="12">
        <v>100.62501612774213</v>
      </c>
      <c r="BE17" s="12">
        <v>111.08214746636804</v>
      </c>
      <c r="BF17" s="12">
        <v>88.354693414294161</v>
      </c>
      <c r="BG17" s="12">
        <v>103.68602286471287</v>
      </c>
      <c r="BH17" s="12">
        <v>95.447728906583507</v>
      </c>
      <c r="BI17" s="12">
        <v>105.2722043619724</v>
      </c>
      <c r="BJ17" s="12">
        <v>96.106839716958348</v>
      </c>
      <c r="BK17" s="12">
        <v>99.411772932944587</v>
      </c>
      <c r="BL17" s="12">
        <v>90.644369063375052</v>
      </c>
      <c r="BM17" s="12">
        <v>98.745579432579689</v>
      </c>
      <c r="BN17" s="12">
        <v>90.223705026437528</v>
      </c>
      <c r="BO17" s="12">
        <v>116.67262949922588</v>
      </c>
      <c r="BP17" s="12">
        <v>103.74914179701591</v>
      </c>
      <c r="BQ17" s="12">
        <v>95.937935182155343</v>
      </c>
      <c r="BR17" s="12">
        <v>101.57431259140139</v>
      </c>
      <c r="BS17" s="12">
        <v>101.24130110634724</v>
      </c>
      <c r="BT17" s="12">
        <v>98.103385223657824</v>
      </c>
      <c r="BU17" s="12">
        <v>98.854229943390237</v>
      </c>
      <c r="BV17" s="12">
        <v>97.66525888844626</v>
      </c>
      <c r="BW17" s="12">
        <v>112.45639396074694</v>
      </c>
      <c r="BX17" s="12">
        <v>99.552721874351846</v>
      </c>
      <c r="BY17" s="12">
        <v>109.4389179139398</v>
      </c>
      <c r="BZ17" s="12">
        <v>91.927234077593312</v>
      </c>
      <c r="CA17" s="12">
        <v>83.948600856820121</v>
      </c>
      <c r="CB17" s="12">
        <v>95.018333720508963</v>
      </c>
      <c r="CC17" s="12">
        <v>97.196368894947227</v>
      </c>
      <c r="CD17" s="12">
        <v>99.528210992139066</v>
      </c>
      <c r="CE17" s="12">
        <v>87.295495884609409</v>
      </c>
      <c r="CF17" s="12">
        <v>96.701831150858197</v>
      </c>
      <c r="CG17" s="12">
        <v>92.190430475602625</v>
      </c>
      <c r="CH17" s="12">
        <v>85.897011356428266</v>
      </c>
      <c r="CI17" s="12">
        <v>105.41249391972087</v>
      </c>
      <c r="CJ17" s="12">
        <v>98.428006620088127</v>
      </c>
      <c r="CK17" s="12">
        <v>90.274159245018382</v>
      </c>
      <c r="CL17" s="12">
        <v>98.511600551864831</v>
      </c>
      <c r="CM17" s="12">
        <v>83.876023179618642</v>
      </c>
      <c r="CN17" s="12">
        <v>116.53002072998788</v>
      </c>
      <c r="CO17" s="12">
        <v>97.375743987504393</v>
      </c>
      <c r="CP17" s="12">
        <v>88.071226653119083</v>
      </c>
      <c r="CQ17" s="12">
        <v>111.49589934357209</v>
      </c>
      <c r="CR17" s="12">
        <v>85.725389706203714</v>
      </c>
      <c r="CS17" s="12">
        <v>110.12394932331517</v>
      </c>
      <c r="CT17" s="12">
        <v>100.22607764549321</v>
      </c>
      <c r="CU17" s="12">
        <v>110.38142727338709</v>
      </c>
      <c r="CV17" s="12">
        <v>102.70114242084674</v>
      </c>
      <c r="CW17" s="12">
        <v>89.10257090756204</v>
      </c>
      <c r="CX17" s="12">
        <v>92.413677318836562</v>
      </c>
      <c r="CY17" s="12">
        <v>91.052527548163198</v>
      </c>
      <c r="CZ17" s="12">
        <v>96.363055743131554</v>
      </c>
      <c r="DA17" s="12">
        <v>79.633867042139173</v>
      </c>
      <c r="DB17" s="12">
        <v>115.34353941679001</v>
      </c>
    </row>
    <row r="18" spans="2:106" x14ac:dyDescent="0.35">
      <c r="B18" s="32"/>
      <c r="C18" s="36" t="s">
        <v>35</v>
      </c>
      <c r="D18" s="67">
        <f>MAX(G4:DB4)</f>
        <v>103.89882211493386</v>
      </c>
      <c r="F18" s="64">
        <v>13</v>
      </c>
      <c r="G18" s="12">
        <v>103.36933680955553</v>
      </c>
      <c r="H18" s="12">
        <v>92.828497852315195</v>
      </c>
      <c r="I18" s="12">
        <v>108.26607902126852</v>
      </c>
      <c r="J18" s="12">
        <v>91.128743204171769</v>
      </c>
      <c r="K18" s="12">
        <v>106.37655830360018</v>
      </c>
      <c r="L18" s="12">
        <v>102.77102571999421</v>
      </c>
      <c r="M18" s="12">
        <v>109.35563093662495</v>
      </c>
      <c r="N18" s="12">
        <v>126.37098077684641</v>
      </c>
      <c r="O18" s="12">
        <v>102.77022991213016</v>
      </c>
      <c r="P18" s="12">
        <v>89.615935191977769</v>
      </c>
      <c r="Q18" s="12">
        <v>103.08405105897691</v>
      </c>
      <c r="R18" s="12">
        <v>106.01048668613657</v>
      </c>
      <c r="S18" s="12">
        <v>117.18553903629072</v>
      </c>
      <c r="T18" s="12">
        <v>108.82259882928338</v>
      </c>
      <c r="U18" s="12">
        <v>101.31611841425183</v>
      </c>
      <c r="V18" s="12">
        <v>86.238253768533468</v>
      </c>
      <c r="W18" s="12">
        <v>105.98118958805571</v>
      </c>
      <c r="X18" s="12">
        <v>86.098873705486767</v>
      </c>
      <c r="Y18" s="12">
        <v>105.349716047931</v>
      </c>
      <c r="Z18" s="12">
        <v>104.3604927668639</v>
      </c>
      <c r="AA18" s="12">
        <v>84.713304002070799</v>
      </c>
      <c r="AB18" s="12">
        <v>90.874152899777982</v>
      </c>
      <c r="AC18" s="12">
        <v>113.76570253341924</v>
      </c>
      <c r="AD18" s="12">
        <v>119.26691766129807</v>
      </c>
      <c r="AE18" s="12">
        <v>115.56832103233319</v>
      </c>
      <c r="AF18" s="12">
        <v>96.015083070233231</v>
      </c>
      <c r="AG18" s="12">
        <v>100.95192262961064</v>
      </c>
      <c r="AH18" s="12">
        <v>93.380629348393995</v>
      </c>
      <c r="AI18" s="12">
        <v>90.507217262347694</v>
      </c>
      <c r="AJ18" s="12">
        <v>111.59871771960752</v>
      </c>
      <c r="AK18" s="12">
        <v>114.47670001653023</v>
      </c>
      <c r="AL18" s="12">
        <v>90.211358635860961</v>
      </c>
      <c r="AM18" s="12">
        <v>89.293132784951013</v>
      </c>
      <c r="AN18" s="12">
        <v>86.685770636540838</v>
      </c>
      <c r="AO18" s="12">
        <v>92.099833434622269</v>
      </c>
      <c r="AP18" s="12">
        <v>101.44509613164701</v>
      </c>
      <c r="AQ18" s="12">
        <v>77.74721123278141</v>
      </c>
      <c r="AR18" s="12">
        <v>109.67809228313854</v>
      </c>
      <c r="AS18" s="12">
        <v>97.366239767870866</v>
      </c>
      <c r="AT18" s="12">
        <v>96.947224190080306</v>
      </c>
      <c r="AU18" s="12">
        <v>104.7089656618482</v>
      </c>
      <c r="AV18" s="12">
        <v>105.59853106096853</v>
      </c>
      <c r="AW18" s="12">
        <v>92.863081388350111</v>
      </c>
      <c r="AX18" s="12">
        <v>82.589088176609948</v>
      </c>
      <c r="AY18" s="12">
        <v>94.314453033439349</v>
      </c>
      <c r="AZ18" s="12">
        <v>105.69273197470466</v>
      </c>
      <c r="BA18" s="12">
        <v>85.111981004592963</v>
      </c>
      <c r="BB18" s="12">
        <v>90.805486049794126</v>
      </c>
      <c r="BC18" s="12">
        <v>100.754607754061</v>
      </c>
      <c r="BD18" s="12">
        <v>96.275460034667049</v>
      </c>
      <c r="BE18" s="12">
        <v>118.06347427191213</v>
      </c>
      <c r="BF18" s="12">
        <v>92.569848927814746</v>
      </c>
      <c r="BG18" s="12">
        <v>103.05437879433157</v>
      </c>
      <c r="BH18" s="12">
        <v>70.669887261465192</v>
      </c>
      <c r="BI18" s="12">
        <v>96.667088453250472</v>
      </c>
      <c r="BJ18" s="12">
        <v>104.95743961437256</v>
      </c>
      <c r="BK18" s="12">
        <v>85.217755238409154</v>
      </c>
      <c r="BL18" s="12">
        <v>101.72476575244218</v>
      </c>
      <c r="BM18" s="12">
        <v>104.49465460405918</v>
      </c>
      <c r="BN18" s="12">
        <v>100.22837411961518</v>
      </c>
      <c r="BO18" s="12">
        <v>91.096956364344805</v>
      </c>
      <c r="BP18" s="12">
        <v>91.283038980327547</v>
      </c>
      <c r="BQ18" s="12">
        <v>108.05157469585538</v>
      </c>
      <c r="BR18" s="12">
        <v>99.460044364241185</v>
      </c>
      <c r="BS18" s="12">
        <v>99.968258634908125</v>
      </c>
      <c r="BT18" s="12">
        <v>85.49706106132362</v>
      </c>
      <c r="BU18" s="12">
        <v>93.398705555591732</v>
      </c>
      <c r="BV18" s="12">
        <v>84.374881023541093</v>
      </c>
      <c r="BW18" s="12">
        <v>113.43396434094757</v>
      </c>
      <c r="BX18" s="12">
        <v>89.085927154519595</v>
      </c>
      <c r="BY18" s="12">
        <v>112.04173258884111</v>
      </c>
      <c r="BZ18" s="12">
        <v>100.84439761849353</v>
      </c>
      <c r="CA18" s="12">
        <v>111.22032244893489</v>
      </c>
      <c r="CB18" s="12">
        <v>104.00480075768428</v>
      </c>
      <c r="CC18" s="12">
        <v>100.66411303123459</v>
      </c>
      <c r="CD18" s="12">
        <v>112.5803126138635</v>
      </c>
      <c r="CE18" s="12">
        <v>95.378880157659296</v>
      </c>
      <c r="CF18" s="12">
        <v>100.02562501322245</v>
      </c>
      <c r="CG18" s="12">
        <v>113.45097189187072</v>
      </c>
      <c r="CH18" s="12">
        <v>96.996075424249284</v>
      </c>
      <c r="CI18" s="12">
        <v>106.61747208141605</v>
      </c>
      <c r="CJ18" s="12">
        <v>91.058234627416823</v>
      </c>
      <c r="CK18" s="12">
        <v>90.746960065735038</v>
      </c>
      <c r="CL18" s="12">
        <v>83.745556164649315</v>
      </c>
      <c r="CM18" s="12">
        <v>81.169548846082762</v>
      </c>
      <c r="CN18" s="12">
        <v>95.756979842553847</v>
      </c>
      <c r="CO18" s="12">
        <v>85.035083227558061</v>
      </c>
      <c r="CP18" s="12">
        <v>95.47146671829978</v>
      </c>
      <c r="CQ18" s="12">
        <v>99.82212557370076</v>
      </c>
      <c r="CR18" s="12">
        <v>107.19229547030409</v>
      </c>
      <c r="CS18" s="12">
        <v>95.650432538241148</v>
      </c>
      <c r="CT18" s="12">
        <v>111.61672571470262</v>
      </c>
      <c r="CU18" s="12">
        <v>109.07375579117797</v>
      </c>
      <c r="CV18" s="12">
        <v>108.19416072772583</v>
      </c>
      <c r="CW18" s="12">
        <v>97.125473782944027</v>
      </c>
      <c r="CX18" s="12">
        <v>108.58019575389335</v>
      </c>
      <c r="CY18" s="12">
        <v>90.934315974300262</v>
      </c>
      <c r="CZ18" s="12">
        <v>123.39911588933319</v>
      </c>
      <c r="DA18" s="12">
        <v>106.48378772893921</v>
      </c>
      <c r="DB18" s="12">
        <v>99.075726009323262</v>
      </c>
    </row>
    <row r="19" spans="2:106" x14ac:dyDescent="0.35">
      <c r="B19" s="32"/>
      <c r="C19" s="36" t="s">
        <v>34</v>
      </c>
      <c r="D19" s="67">
        <f>_xlfn.STDEV.S(G4:DB4)</f>
        <v>1.4794126541011809</v>
      </c>
      <c r="F19" s="64">
        <v>14</v>
      </c>
      <c r="G19" s="12">
        <v>96.628241660800995</v>
      </c>
      <c r="H19" s="12">
        <v>117.31077645672485</v>
      </c>
      <c r="I19" s="12">
        <v>92.733194176253164</v>
      </c>
      <c r="J19" s="12">
        <v>112.13065843330696</v>
      </c>
      <c r="K19" s="12">
        <v>88.745162227132823</v>
      </c>
      <c r="L19" s="12">
        <v>96.360611476120539</v>
      </c>
      <c r="M19" s="12">
        <v>102.60763499682071</v>
      </c>
      <c r="N19" s="12">
        <v>91.385470821114723</v>
      </c>
      <c r="O19" s="12">
        <v>102.73925024885102</v>
      </c>
      <c r="P19" s="12">
        <v>108.42210283735767</v>
      </c>
      <c r="Q19" s="12">
        <v>98.321027305792086</v>
      </c>
      <c r="R19" s="12">
        <v>111.8589468911523</v>
      </c>
      <c r="S19" s="12">
        <v>84.150599630083889</v>
      </c>
      <c r="T19" s="12">
        <v>107.49685113987653</v>
      </c>
      <c r="U19" s="12">
        <v>127.29284460656345</v>
      </c>
      <c r="V19" s="12">
        <v>98.106500243011396</v>
      </c>
      <c r="W19" s="12">
        <v>104.78001993542421</v>
      </c>
      <c r="X19" s="12">
        <v>93.569917933200486</v>
      </c>
      <c r="Y19" s="12">
        <v>80.713437253143638</v>
      </c>
      <c r="Z19" s="12">
        <v>85.644399203010835</v>
      </c>
      <c r="AA19" s="12">
        <v>111.2793713924475</v>
      </c>
      <c r="AB19" s="12">
        <v>91.601862348034047</v>
      </c>
      <c r="AC19" s="12">
        <v>117.12887751637027</v>
      </c>
      <c r="AD19" s="12">
        <v>94.104587131005246</v>
      </c>
      <c r="AE19" s="12">
        <v>101.44354999065399</v>
      </c>
      <c r="AF19" s="12">
        <v>98.888870322844014</v>
      </c>
      <c r="AG19" s="12">
        <v>103.85027760785306</v>
      </c>
      <c r="AH19" s="12">
        <v>102.44020839090808</v>
      </c>
      <c r="AI19" s="12">
        <v>85.944441505125724</v>
      </c>
      <c r="AJ19" s="12">
        <v>98.267480805225205</v>
      </c>
      <c r="AK19" s="12">
        <v>89.996649674139917</v>
      </c>
      <c r="AL19" s="12">
        <v>101.80789356818423</v>
      </c>
      <c r="AM19" s="12">
        <v>92.605080478824675</v>
      </c>
      <c r="AN19" s="12">
        <v>77.908191794995219</v>
      </c>
      <c r="AO19" s="12">
        <v>100.90428784460528</v>
      </c>
      <c r="AP19" s="12">
        <v>97.559007169911638</v>
      </c>
      <c r="AQ19" s="12">
        <v>109.46522504818859</v>
      </c>
      <c r="AR19" s="12">
        <v>120.2697265194729</v>
      </c>
      <c r="AS19" s="12">
        <v>92.890684552548919</v>
      </c>
      <c r="AT19" s="12">
        <v>111.3504711407586</v>
      </c>
      <c r="AU19" s="12">
        <v>102.22795506488183</v>
      </c>
      <c r="AV19" s="12">
        <v>100.65490439737914</v>
      </c>
      <c r="AW19" s="12">
        <v>89.471916705952026</v>
      </c>
      <c r="AX19" s="12">
        <v>97.454835920507321</v>
      </c>
      <c r="AY19" s="12">
        <v>101.30531816466828</v>
      </c>
      <c r="AZ19" s="12">
        <v>87.037563187186606</v>
      </c>
      <c r="BA19" s="12">
        <v>106.23563209956046</v>
      </c>
      <c r="BB19" s="12">
        <v>104.26059614255792</v>
      </c>
      <c r="BC19" s="12">
        <v>111.6785258796881</v>
      </c>
      <c r="BD19" s="12">
        <v>88.906529324594885</v>
      </c>
      <c r="BE19" s="12">
        <v>98.044154381204862</v>
      </c>
      <c r="BF19" s="12">
        <v>104.35712763646734</v>
      </c>
      <c r="BG19" s="12">
        <v>93.827418620639946</v>
      </c>
      <c r="BH19" s="12">
        <v>114.61996816942701</v>
      </c>
      <c r="BI19" s="12">
        <v>103.79268385586329</v>
      </c>
      <c r="BJ19" s="12">
        <v>104.15028580391663</v>
      </c>
      <c r="BK19" s="12">
        <v>108.55370672070421</v>
      </c>
      <c r="BL19" s="12">
        <v>92.669290804769844</v>
      </c>
      <c r="BM19" s="12">
        <v>104.30923137173522</v>
      </c>
      <c r="BN19" s="12">
        <v>109.9291810329305</v>
      </c>
      <c r="BO19" s="12">
        <v>99.617034518450964</v>
      </c>
      <c r="BP19" s="12">
        <v>107.27377482689917</v>
      </c>
      <c r="BQ19" s="12">
        <v>103.70076804756536</v>
      </c>
      <c r="BR19" s="12">
        <v>92.209097854356514</v>
      </c>
      <c r="BS19" s="12">
        <v>93.130927578022238</v>
      </c>
      <c r="BT19" s="12">
        <v>94.837367012223694</v>
      </c>
      <c r="BU19" s="12">
        <v>83.031466399552301</v>
      </c>
      <c r="BV19" s="12">
        <v>101.90441369340988</v>
      </c>
      <c r="BW19" s="12">
        <v>106.20036644249922</v>
      </c>
      <c r="BX19" s="12">
        <v>98.955809132894501</v>
      </c>
      <c r="BY19" s="12">
        <v>110.8780568552902</v>
      </c>
      <c r="BZ19" s="12">
        <v>112.46969532076037</v>
      </c>
      <c r="CA19" s="12">
        <v>102.91121295958874</v>
      </c>
      <c r="CB19" s="12">
        <v>111.42802830145229</v>
      </c>
      <c r="CC19" s="12">
        <v>105.69814346818021</v>
      </c>
      <c r="CD19" s="12">
        <v>91.046820468909573</v>
      </c>
      <c r="CE19" s="12">
        <v>106.08304162597051</v>
      </c>
      <c r="CF19" s="12">
        <v>113.99625944031868</v>
      </c>
      <c r="CG19" s="12">
        <v>96.27136730850907</v>
      </c>
      <c r="CH19" s="12">
        <v>88.301783560018521</v>
      </c>
      <c r="CI19" s="12">
        <v>109.071459317056</v>
      </c>
      <c r="CJ19" s="12">
        <v>102.43549038714264</v>
      </c>
      <c r="CK19" s="12">
        <v>102.12769464269513</v>
      </c>
      <c r="CL19" s="12">
        <v>96.497581378207542</v>
      </c>
      <c r="CM19" s="12">
        <v>90.07582118792925</v>
      </c>
      <c r="CN19" s="12">
        <v>107.65586491979775</v>
      </c>
      <c r="CO19" s="12">
        <v>90.108312886150088</v>
      </c>
      <c r="CP19" s="12">
        <v>76.126127876341343</v>
      </c>
      <c r="CQ19" s="12">
        <v>110.89881607185816</v>
      </c>
      <c r="CR19" s="12">
        <v>98.917348875693278</v>
      </c>
      <c r="CS19" s="12">
        <v>104.72691681352444</v>
      </c>
      <c r="CT19" s="12">
        <v>83.650241119903512</v>
      </c>
      <c r="CU19" s="12">
        <v>86.966349752037786</v>
      </c>
      <c r="CV19" s="12">
        <v>89.538241607078817</v>
      </c>
      <c r="CW19" s="12">
        <v>125.16826498322189</v>
      </c>
      <c r="CX19" s="12">
        <v>93.763435668370221</v>
      </c>
      <c r="CY19" s="12">
        <v>85.483918862883002</v>
      </c>
      <c r="CZ19" s="12">
        <v>87.543606039253063</v>
      </c>
      <c r="DA19" s="12">
        <v>90.407104633050039</v>
      </c>
      <c r="DB19" s="12">
        <v>98.181988303258549</v>
      </c>
    </row>
    <row r="20" spans="2:106" x14ac:dyDescent="0.35">
      <c r="B20" s="32"/>
      <c r="C20" s="36" t="s">
        <v>33</v>
      </c>
      <c r="D20" s="67">
        <f>_xlfn.STDEV.S(G5:DB5)</f>
        <v>1.4794126541011807</v>
      </c>
      <c r="F20" s="64">
        <v>15</v>
      </c>
      <c r="G20" s="12">
        <v>79.300082486588508</v>
      </c>
      <c r="H20" s="12">
        <v>100.48021320253611</v>
      </c>
      <c r="I20" s="12">
        <v>101.41495775096701</v>
      </c>
      <c r="J20" s="12">
        <v>93.495430317125283</v>
      </c>
      <c r="K20" s="12">
        <v>115.98791641299613</v>
      </c>
      <c r="L20" s="12">
        <v>95.267091890127631</v>
      </c>
      <c r="M20" s="12">
        <v>117.98971425159834</v>
      </c>
      <c r="N20" s="12">
        <v>79.842323227785528</v>
      </c>
      <c r="O20" s="12">
        <v>99.719602783443406</v>
      </c>
      <c r="P20" s="12">
        <v>107.74539330450352</v>
      </c>
      <c r="Q20" s="12">
        <v>99.582587406621315</v>
      </c>
      <c r="R20" s="12">
        <v>90.588526088686194</v>
      </c>
      <c r="S20" s="12">
        <v>102.82352630165406</v>
      </c>
      <c r="T20" s="12">
        <v>101.73484977494809</v>
      </c>
      <c r="U20" s="12">
        <v>130.46006895601749</v>
      </c>
      <c r="V20" s="12">
        <v>116.42006282054354</v>
      </c>
      <c r="W20" s="12">
        <v>98.11661837156862</v>
      </c>
      <c r="X20" s="12">
        <v>96.491078491089866</v>
      </c>
      <c r="Y20" s="12">
        <v>113.38321453658864</v>
      </c>
      <c r="Z20" s="12">
        <v>95.694963672576705</v>
      </c>
      <c r="AA20" s="12">
        <v>115.84403435117565</v>
      </c>
      <c r="AB20" s="12">
        <v>106.6718484958983</v>
      </c>
      <c r="AC20" s="12">
        <v>86.934062690124847</v>
      </c>
      <c r="AD20" s="12">
        <v>94.135509950865526</v>
      </c>
      <c r="AE20" s="12">
        <v>79.479252942837775</v>
      </c>
      <c r="AF20" s="12">
        <v>100.19622348190751</v>
      </c>
      <c r="AG20" s="12">
        <v>104.10279881180031</v>
      </c>
      <c r="AH20" s="12">
        <v>102.86813701677602</v>
      </c>
      <c r="AI20" s="12">
        <v>93.998676472983789</v>
      </c>
      <c r="AJ20" s="12">
        <v>122.0568836084567</v>
      </c>
      <c r="AK20" s="12">
        <v>99.303690856322646</v>
      </c>
      <c r="AL20" s="12">
        <v>100.41588918975322</v>
      </c>
      <c r="AM20" s="12">
        <v>93.898541106318589</v>
      </c>
      <c r="AN20" s="12">
        <v>104.23464143750607</v>
      </c>
      <c r="AO20" s="12">
        <v>84.69111233134754</v>
      </c>
      <c r="AP20" s="12">
        <v>124.17546056676656</v>
      </c>
      <c r="AQ20" s="12">
        <v>106.5595031628618</v>
      </c>
      <c r="AR20" s="12">
        <v>102.97352471534396</v>
      </c>
      <c r="AS20" s="12">
        <v>111.27214090956841</v>
      </c>
      <c r="AT20" s="12">
        <v>92.384073266293854</v>
      </c>
      <c r="AU20" s="12">
        <v>89.274124345683958</v>
      </c>
      <c r="AV20" s="12">
        <v>74.510137690231204</v>
      </c>
      <c r="AW20" s="12">
        <v>97.448514932329999</v>
      </c>
      <c r="AX20" s="12">
        <v>92.715243024576921</v>
      </c>
      <c r="AY20" s="12">
        <v>94.005088410631288</v>
      </c>
      <c r="AZ20" s="12">
        <v>93.382527918583946</v>
      </c>
      <c r="BA20" s="12">
        <v>95.013990883307997</v>
      </c>
      <c r="BB20" s="12">
        <v>106.73890099278651</v>
      </c>
      <c r="BC20" s="12">
        <v>96.103542798664421</v>
      </c>
      <c r="BD20" s="12">
        <v>85.699923854554072</v>
      </c>
      <c r="BE20" s="12">
        <v>117.65638444339857</v>
      </c>
      <c r="BF20" s="12">
        <v>104.67395011582994</v>
      </c>
      <c r="BG20" s="12">
        <v>90.269247973628808</v>
      </c>
      <c r="BH20" s="12">
        <v>70.781209412962198</v>
      </c>
      <c r="BI20" s="12">
        <v>99.130261585378321</v>
      </c>
      <c r="BJ20" s="12">
        <v>87.309206517238636</v>
      </c>
      <c r="BK20" s="12">
        <v>107.33371052774601</v>
      </c>
      <c r="BL20" s="12">
        <v>101.53249857248738</v>
      </c>
      <c r="BM20" s="12">
        <v>106.66325377096655</v>
      </c>
      <c r="BN20" s="12">
        <v>91.006757227296475</v>
      </c>
      <c r="BO20" s="12">
        <v>95.261964613746386</v>
      </c>
      <c r="BP20" s="12">
        <v>107.90121248428477</v>
      </c>
      <c r="BQ20" s="12">
        <v>104.576895662467</v>
      </c>
      <c r="BR20" s="12">
        <v>114.66914909542538</v>
      </c>
      <c r="BS20" s="12">
        <v>99.394140104413964</v>
      </c>
      <c r="BT20" s="12">
        <v>90.748142408847343</v>
      </c>
      <c r="BU20" s="12">
        <v>107.66510765970452</v>
      </c>
      <c r="BV20" s="12">
        <v>89.929551702516619</v>
      </c>
      <c r="BW20" s="12">
        <v>86.088823789032176</v>
      </c>
      <c r="BX20" s="12">
        <v>108.72144028107869</v>
      </c>
      <c r="BY20" s="12">
        <v>101.74029537447495</v>
      </c>
      <c r="BZ20" s="12">
        <v>103.42281509801978</v>
      </c>
      <c r="CA20" s="12">
        <v>97.52667463326361</v>
      </c>
      <c r="CB20" s="12">
        <v>105.19062268722337</v>
      </c>
      <c r="CC20" s="12">
        <v>82.281406119000167</v>
      </c>
      <c r="CD20" s="12">
        <v>106.53201368550071</v>
      </c>
      <c r="CE20" s="12">
        <v>106.11898940405808</v>
      </c>
      <c r="CF20" s="12">
        <v>88.989657140336931</v>
      </c>
      <c r="CG20" s="12">
        <v>95.152120391139761</v>
      </c>
      <c r="CH20" s="12">
        <v>102.95593736154842</v>
      </c>
      <c r="CI20" s="12">
        <v>103.09287315758411</v>
      </c>
      <c r="CJ20" s="12">
        <v>86.810939844872337</v>
      </c>
      <c r="CK20" s="12">
        <v>82.627286954084411</v>
      </c>
      <c r="CL20" s="12">
        <v>88.413264873088337</v>
      </c>
      <c r="CM20" s="12">
        <v>101.28834471979644</v>
      </c>
      <c r="CN20" s="12">
        <v>97.417671693256125</v>
      </c>
      <c r="CO20" s="12">
        <v>100.09754330676515</v>
      </c>
      <c r="CP20" s="12">
        <v>103.36851826432394</v>
      </c>
      <c r="CQ20" s="12">
        <v>93.538835951767396</v>
      </c>
      <c r="CR20" s="12">
        <v>108.49868229124695</v>
      </c>
      <c r="CS20" s="12">
        <v>79.963376972591504</v>
      </c>
      <c r="CT20" s="12">
        <v>115.45367922517471</v>
      </c>
      <c r="CU20" s="12">
        <v>102.00265048988513</v>
      </c>
      <c r="CV20" s="12">
        <v>103.25860582961468</v>
      </c>
      <c r="CW20" s="12">
        <v>104.08034566135029</v>
      </c>
      <c r="CX20" s="12">
        <v>94.257723301416263</v>
      </c>
      <c r="CY20" s="12">
        <v>81.023393047507852</v>
      </c>
      <c r="CZ20" s="12">
        <v>88.501122061279602</v>
      </c>
      <c r="DA20" s="12">
        <v>106.91854893375421</v>
      </c>
      <c r="DB20" s="12">
        <v>110.07679202302825</v>
      </c>
    </row>
    <row r="21" spans="2:106" x14ac:dyDescent="0.35">
      <c r="B21" s="32"/>
      <c r="C21" s="14"/>
      <c r="D21" s="31"/>
      <c r="F21" s="64">
        <v>16</v>
      </c>
      <c r="G21" s="12">
        <v>115.2230313688051</v>
      </c>
      <c r="H21" s="12">
        <v>92.010680216480978</v>
      </c>
      <c r="I21" s="12">
        <v>96.202393504063366</v>
      </c>
      <c r="J21" s="12">
        <v>103.33049001710606</v>
      </c>
      <c r="K21" s="12">
        <v>97.257577888376545</v>
      </c>
      <c r="L21" s="12">
        <v>106.58417320664739</v>
      </c>
      <c r="M21" s="12">
        <v>124.17546056676656</v>
      </c>
      <c r="N21" s="12">
        <v>90.739934219163842</v>
      </c>
      <c r="O21" s="12">
        <v>108.61009539221413</v>
      </c>
      <c r="P21" s="12">
        <v>120.11693140957505</v>
      </c>
      <c r="Q21" s="12">
        <v>118.64455043687485</v>
      </c>
      <c r="R21" s="12">
        <v>114.98369783803355</v>
      </c>
      <c r="S21" s="12">
        <v>95.937105268239975</v>
      </c>
      <c r="T21" s="12">
        <v>96.705878402281087</v>
      </c>
      <c r="U21" s="12">
        <v>100.76304331741994</v>
      </c>
      <c r="V21" s="12">
        <v>107.40094492357457</v>
      </c>
      <c r="W21" s="12">
        <v>81.385826686164364</v>
      </c>
      <c r="X21" s="12">
        <v>97.38761289336253</v>
      </c>
      <c r="Y21" s="12">
        <v>85.995600582100451</v>
      </c>
      <c r="Z21" s="12">
        <v>100.24214159566327</v>
      </c>
      <c r="AA21" s="12">
        <v>109.03803538676584</v>
      </c>
      <c r="AB21" s="12">
        <v>100.21611867850879</v>
      </c>
      <c r="AC21" s="12">
        <v>113.09831532125827</v>
      </c>
      <c r="AD21" s="12">
        <v>111.08496689994354</v>
      </c>
      <c r="AE21" s="12">
        <v>95.884718373417854</v>
      </c>
      <c r="AF21" s="12">
        <v>113.99625944031868</v>
      </c>
      <c r="AG21" s="12">
        <v>98.784892341063824</v>
      </c>
      <c r="AH21" s="12">
        <v>106.08672507951269</v>
      </c>
      <c r="AI21" s="12">
        <v>106.16055331192911</v>
      </c>
      <c r="AJ21" s="12">
        <v>96.252495293447282</v>
      </c>
      <c r="AK21" s="12">
        <v>105.34794253326254</v>
      </c>
      <c r="AL21" s="12">
        <v>90.580181474797428</v>
      </c>
      <c r="AM21" s="12">
        <v>91.177401170716621</v>
      </c>
      <c r="AN21" s="12">
        <v>98.209978002705611</v>
      </c>
      <c r="AO21" s="12">
        <v>104.30587761002243</v>
      </c>
      <c r="AP21" s="12">
        <v>88.260742611601017</v>
      </c>
      <c r="AQ21" s="12">
        <v>103.53497853211593</v>
      </c>
      <c r="AR21" s="12">
        <v>108.88260274223285</v>
      </c>
      <c r="AS21" s="12">
        <v>100.23678694560658</v>
      </c>
      <c r="AT21" s="12">
        <v>82.547160470858216</v>
      </c>
      <c r="AU21" s="12">
        <v>92.80969404935604</v>
      </c>
      <c r="AV21" s="12">
        <v>109.44369276112411</v>
      </c>
      <c r="AW21" s="12">
        <v>97.085592440271284</v>
      </c>
      <c r="AX21" s="12">
        <v>102.93276798402076</v>
      </c>
      <c r="AY21" s="12">
        <v>78.319101501256227</v>
      </c>
      <c r="AZ21" s="12">
        <v>103.74011506210081</v>
      </c>
      <c r="BA21" s="12">
        <v>99.154067609197227</v>
      </c>
      <c r="BB21" s="12">
        <v>107.03367959431489</v>
      </c>
      <c r="BC21" s="12">
        <v>98.534030964947306</v>
      </c>
      <c r="BD21" s="12">
        <v>106.42537543171784</v>
      </c>
      <c r="BE21" s="12">
        <v>92.324637787532993</v>
      </c>
      <c r="BF21" s="12">
        <v>113.32350620941725</v>
      </c>
      <c r="BG21" s="12">
        <v>90.556307238875888</v>
      </c>
      <c r="BH21" s="12">
        <v>106.36437107459642</v>
      </c>
      <c r="BI21" s="12">
        <v>99.265332917275373</v>
      </c>
      <c r="BJ21" s="12">
        <v>122.25278876721859</v>
      </c>
      <c r="BK21" s="12">
        <v>108.01251189841423</v>
      </c>
      <c r="BL21" s="12">
        <v>96.048188677377766</v>
      </c>
      <c r="BM21" s="12">
        <v>93.12415184249403</v>
      </c>
      <c r="BN21" s="12">
        <v>116.14644133951515</v>
      </c>
      <c r="BO21" s="12">
        <v>108.05157469585538</v>
      </c>
      <c r="BP21" s="12">
        <v>99.801480043970514</v>
      </c>
      <c r="BQ21" s="12">
        <v>122.63222995679826</v>
      </c>
      <c r="BR21" s="12">
        <v>94.765562405518722</v>
      </c>
      <c r="BS21" s="12">
        <v>103.31513092532987</v>
      </c>
      <c r="BT21" s="12">
        <v>95.899690929945791</v>
      </c>
      <c r="BU21" s="12">
        <v>88.069657774758525</v>
      </c>
      <c r="BV21" s="12">
        <v>101.05342223832849</v>
      </c>
      <c r="BW21" s="12">
        <v>85.588419804116711</v>
      </c>
      <c r="BX21" s="12">
        <v>96.157134773966391</v>
      </c>
      <c r="BY21" s="12">
        <v>99.863439370528795</v>
      </c>
      <c r="BZ21" s="12">
        <v>111.23180481954478</v>
      </c>
      <c r="CA21" s="12">
        <v>104.19786374550313</v>
      </c>
      <c r="CB21" s="12">
        <v>77.337938616983593</v>
      </c>
      <c r="CC21" s="12">
        <v>109.59289536694996</v>
      </c>
      <c r="CD21" s="12">
        <v>87.726005201693624</v>
      </c>
      <c r="CE21" s="12">
        <v>101.26443637782359</v>
      </c>
      <c r="CF21" s="12">
        <v>98.416387825272977</v>
      </c>
      <c r="CG21" s="12">
        <v>101.06726929516299</v>
      </c>
      <c r="CH21" s="12">
        <v>93.520918906142469</v>
      </c>
      <c r="CI21" s="12">
        <v>100.62194658312364</v>
      </c>
      <c r="CJ21" s="12">
        <v>98.721682459290605</v>
      </c>
      <c r="CK21" s="12">
        <v>87.619685271056369</v>
      </c>
      <c r="CL21" s="12">
        <v>100.83134636952309</v>
      </c>
      <c r="CM21" s="12">
        <v>99.064971234474797</v>
      </c>
      <c r="CN21" s="12">
        <v>95.567884525371483</v>
      </c>
      <c r="CO21" s="12">
        <v>98.814178070460912</v>
      </c>
      <c r="CP21" s="12">
        <v>96.233623278385494</v>
      </c>
      <c r="CQ21" s="12">
        <v>78.983578330371529</v>
      </c>
      <c r="CR21" s="12">
        <v>111.6152250484447</v>
      </c>
      <c r="CS21" s="12">
        <v>97.128668383084005</v>
      </c>
      <c r="CT21" s="12">
        <v>89.618572726612911</v>
      </c>
      <c r="CU21" s="12">
        <v>109.08300989976851</v>
      </c>
      <c r="CV21" s="12">
        <v>116.35266926314216</v>
      </c>
      <c r="CW21" s="12">
        <v>103.34343894792255</v>
      </c>
      <c r="CX21" s="12">
        <v>97.71632701595081</v>
      </c>
      <c r="CY21" s="12">
        <v>116.92033038125373</v>
      </c>
      <c r="CZ21" s="12">
        <v>87.801993484026752</v>
      </c>
      <c r="DA21" s="12">
        <v>99.035776454547886</v>
      </c>
      <c r="DB21" s="12">
        <v>111.05954652302898</v>
      </c>
    </row>
    <row r="22" spans="2:106" x14ac:dyDescent="0.35">
      <c r="B22" s="32"/>
      <c r="C22" s="14"/>
      <c r="D22" s="31"/>
      <c r="F22" s="64">
        <v>17</v>
      </c>
      <c r="G22" s="12">
        <v>82.713143253931776</v>
      </c>
      <c r="H22" s="12">
        <v>102.20992433241918</v>
      </c>
      <c r="I22" s="12">
        <v>100.20924062482663</v>
      </c>
      <c r="J22" s="12">
        <v>92.654272773506818</v>
      </c>
      <c r="K22" s="12">
        <v>103.37904566549696</v>
      </c>
      <c r="L22" s="12">
        <v>89.160551194800064</v>
      </c>
      <c r="M22" s="12">
        <v>106.14945747656748</v>
      </c>
      <c r="N22" s="12">
        <v>97.318684563651914</v>
      </c>
      <c r="O22" s="12">
        <v>93.704795997473411</v>
      </c>
      <c r="P22" s="12">
        <v>83.025008987169713</v>
      </c>
      <c r="Q22" s="12">
        <v>87.670571499620564</v>
      </c>
      <c r="R22" s="12">
        <v>99.228521119221114</v>
      </c>
      <c r="S22" s="12">
        <v>114.70289134886116</v>
      </c>
      <c r="T22" s="12">
        <v>109.50840330915526</v>
      </c>
      <c r="U22" s="12">
        <v>85.830527293728665</v>
      </c>
      <c r="V22" s="12">
        <v>103.02233047477785</v>
      </c>
      <c r="W22" s="12">
        <v>92.641232893220149</v>
      </c>
      <c r="X22" s="12">
        <v>112.93767581955763</v>
      </c>
      <c r="Y22" s="12">
        <v>92.937887327570934</v>
      </c>
      <c r="Z22" s="12">
        <v>83.373254508478567</v>
      </c>
      <c r="AA22" s="12">
        <v>80.972279445268214</v>
      </c>
      <c r="AB22" s="12">
        <v>107.10340373188956</v>
      </c>
      <c r="AC22" s="12">
        <v>96.872600149799837</v>
      </c>
      <c r="AD22" s="12">
        <v>85.979275152203627</v>
      </c>
      <c r="AE22" s="12">
        <v>109.7935981102637</v>
      </c>
      <c r="AF22" s="12">
        <v>113.7440338221495</v>
      </c>
      <c r="AG22" s="12">
        <v>95.037364897143561</v>
      </c>
      <c r="AH22" s="12">
        <v>105.74498244532151</v>
      </c>
      <c r="AI22" s="12">
        <v>107.22602635505609</v>
      </c>
      <c r="AJ22" s="12">
        <v>91.023946677159984</v>
      </c>
      <c r="AK22" s="12">
        <v>103.01112095257849</v>
      </c>
      <c r="AL22" s="12">
        <v>102.33867467613891</v>
      </c>
      <c r="AM22" s="12">
        <v>94.348593190807151</v>
      </c>
      <c r="AN22" s="12">
        <v>100.87663920567138</v>
      </c>
      <c r="AO22" s="12">
        <v>107.31670297682285</v>
      </c>
      <c r="AP22" s="12">
        <v>105.98943188379053</v>
      </c>
      <c r="AQ22" s="12">
        <v>102.4883092919481</v>
      </c>
      <c r="AR22" s="12">
        <v>87.172805049340241</v>
      </c>
      <c r="AS22" s="12">
        <v>104.23129904447705</v>
      </c>
      <c r="AT22" s="12">
        <v>120.09383024415001</v>
      </c>
      <c r="AU22" s="12">
        <v>111.78354978037532</v>
      </c>
      <c r="AV22" s="12">
        <v>101.26290160551434</v>
      </c>
      <c r="AW22" s="12">
        <v>90.512014846899547</v>
      </c>
      <c r="AX22" s="12">
        <v>103.13061718770768</v>
      </c>
      <c r="AY22" s="12">
        <v>91.936783771961927</v>
      </c>
      <c r="AZ22" s="12">
        <v>99.120279881026363</v>
      </c>
      <c r="BA22" s="12">
        <v>103.23844915328664</v>
      </c>
      <c r="BB22" s="12">
        <v>114.93917807238176</v>
      </c>
      <c r="BC22" s="12">
        <v>98.146199686743785</v>
      </c>
      <c r="BD22" s="12">
        <v>110.77223714673892</v>
      </c>
      <c r="BE22" s="12">
        <v>111.6302544483915</v>
      </c>
      <c r="BF22" s="12">
        <v>91.08672454894986</v>
      </c>
      <c r="BG22" s="12">
        <v>106.0435127124947</v>
      </c>
      <c r="BH22" s="12">
        <v>100.72161583375419</v>
      </c>
      <c r="BI22" s="12">
        <v>111.50774551206268</v>
      </c>
      <c r="BJ22" s="12">
        <v>78.029336489271373</v>
      </c>
      <c r="BK22" s="12">
        <v>93.877327142399736</v>
      </c>
      <c r="BL22" s="12">
        <v>96.496762832975946</v>
      </c>
      <c r="BM22" s="12">
        <v>96.393285073281731</v>
      </c>
      <c r="BN22" s="12">
        <v>99.251531335175969</v>
      </c>
      <c r="BO22" s="12">
        <v>101.73873786479817</v>
      </c>
      <c r="BP22" s="12">
        <v>94.378185874666087</v>
      </c>
      <c r="BQ22" s="12">
        <v>104.10196889788494</v>
      </c>
      <c r="BR22" s="12">
        <v>106.90008619130822</v>
      </c>
      <c r="BS22" s="12">
        <v>117.44933797453996</v>
      </c>
      <c r="BT22" s="12">
        <v>121.71309461118653</v>
      </c>
      <c r="BU22" s="12">
        <v>89.473235473269597</v>
      </c>
      <c r="BV22" s="12">
        <v>120.89273039018735</v>
      </c>
      <c r="BW22" s="12">
        <v>114.06583578500431</v>
      </c>
      <c r="BX22" s="12">
        <v>84.832811605883762</v>
      </c>
      <c r="BY22" s="12">
        <v>96.615281361300731</v>
      </c>
      <c r="BZ22" s="12">
        <v>112.83938217966352</v>
      </c>
      <c r="CA22" s="12">
        <v>100.69937868829584</v>
      </c>
      <c r="CB22" s="12">
        <v>109.00240593182389</v>
      </c>
      <c r="CC22" s="12">
        <v>97.272664131742204</v>
      </c>
      <c r="CD22" s="12">
        <v>121.05134626617655</v>
      </c>
      <c r="CE22" s="12">
        <v>109.47600256040459</v>
      </c>
      <c r="CF22" s="12">
        <v>92.379980540135875</v>
      </c>
      <c r="CG22" s="12">
        <v>97.585791788878851</v>
      </c>
      <c r="CH22" s="12">
        <v>107.45740180718713</v>
      </c>
      <c r="CI22" s="12">
        <v>97.598388290498406</v>
      </c>
      <c r="CJ22" s="12">
        <v>97.029681253479794</v>
      </c>
      <c r="CK22" s="12">
        <v>84.999840307864361</v>
      </c>
      <c r="CL22" s="12">
        <v>113.63082446914632</v>
      </c>
      <c r="CM22" s="12">
        <v>114.50073341402458</v>
      </c>
      <c r="CN22" s="12">
        <v>123.91388989053667</v>
      </c>
      <c r="CO22" s="12">
        <v>105.10503923578653</v>
      </c>
      <c r="CP22" s="12">
        <v>106.94092250341782</v>
      </c>
      <c r="CQ22" s="12">
        <v>116.657304513501</v>
      </c>
      <c r="CR22" s="12">
        <v>83.073303155833855</v>
      </c>
      <c r="CS22" s="12">
        <v>107.366793397523</v>
      </c>
      <c r="CT22" s="12">
        <v>116.18318492546678</v>
      </c>
      <c r="CU22" s="12">
        <v>107.75469288782915</v>
      </c>
      <c r="CV22" s="12">
        <v>98.115845301072113</v>
      </c>
      <c r="CW22" s="12">
        <v>108.88373961061006</v>
      </c>
      <c r="CX22" s="12">
        <v>113.83309609082062</v>
      </c>
      <c r="CY22" s="12">
        <v>103.08805283566471</v>
      </c>
      <c r="CZ22" s="12">
        <v>100.28346676117508</v>
      </c>
      <c r="DA22" s="12">
        <v>90.584956321981736</v>
      </c>
      <c r="DB22" s="12">
        <v>104.16529246649588</v>
      </c>
    </row>
    <row r="23" spans="2:106" x14ac:dyDescent="0.35">
      <c r="B23" s="32"/>
      <c r="C23" s="14"/>
      <c r="D23" s="31"/>
      <c r="F23" s="64">
        <v>18</v>
      </c>
      <c r="G23" s="12">
        <v>110.98792381526437</v>
      </c>
      <c r="H23" s="12">
        <v>99.654539806215325</v>
      </c>
      <c r="I23" s="12">
        <v>106.25888105787453</v>
      </c>
      <c r="J23" s="12">
        <v>106.24493168288609</v>
      </c>
      <c r="K23" s="12">
        <v>106.48285549686989</v>
      </c>
      <c r="L23" s="12">
        <v>99.644592207914684</v>
      </c>
      <c r="M23" s="12">
        <v>86.64670783909969</v>
      </c>
      <c r="N23" s="12">
        <v>110.0222905530245</v>
      </c>
      <c r="O23" s="12">
        <v>89.702132552338298</v>
      </c>
      <c r="P23" s="12">
        <v>93.287951838283334</v>
      </c>
      <c r="Q23" s="12">
        <v>92.212201505026314</v>
      </c>
      <c r="R23" s="12">
        <v>118.41463017626666</v>
      </c>
      <c r="S23" s="12">
        <v>114.66914909542538</v>
      </c>
      <c r="T23" s="12">
        <v>98.440398485399783</v>
      </c>
      <c r="U23" s="12">
        <v>90.276614880713169</v>
      </c>
      <c r="V23" s="12">
        <v>97.640099991258467</v>
      </c>
      <c r="W23" s="12">
        <v>96.021711012872402</v>
      </c>
      <c r="X23" s="12">
        <v>93.024971445265692</v>
      </c>
      <c r="Y23" s="12">
        <v>108.72256578077213</v>
      </c>
      <c r="Z23" s="12">
        <v>103.69502686226042</v>
      </c>
      <c r="AA23" s="12">
        <v>88.2744305068627</v>
      </c>
      <c r="AB23" s="12">
        <v>99.910880887910025</v>
      </c>
      <c r="AC23" s="12">
        <v>91.112872521625832</v>
      </c>
      <c r="AD23" s="12">
        <v>98.947350832168013</v>
      </c>
      <c r="AE23" s="12">
        <v>105.86994701734511</v>
      </c>
      <c r="AF23" s="12">
        <v>112.14984877151437</v>
      </c>
      <c r="AG23" s="12">
        <v>99.10569385974668</v>
      </c>
      <c r="AH23" s="12">
        <v>90.568244356836658</v>
      </c>
      <c r="AI23" s="12">
        <v>92.821562955214176</v>
      </c>
      <c r="AJ23" s="12">
        <v>99.208557710517198</v>
      </c>
      <c r="AK23" s="12">
        <v>81.817927618976682</v>
      </c>
      <c r="AL23" s="12">
        <v>98.93350377533352</v>
      </c>
      <c r="AM23" s="12">
        <v>102.58232830674388</v>
      </c>
      <c r="AN23" s="12">
        <v>87.072897056350484</v>
      </c>
      <c r="AO23" s="12">
        <v>108.90418050403241</v>
      </c>
      <c r="AP23" s="12">
        <v>102.04169054995873</v>
      </c>
      <c r="AQ23" s="12">
        <v>99.081876467244001</v>
      </c>
      <c r="AR23" s="12">
        <v>121.64888428524137</v>
      </c>
      <c r="AS23" s="12">
        <v>92.979041962826159</v>
      </c>
      <c r="AT23" s="12">
        <v>100.67484506871551</v>
      </c>
      <c r="AU23" s="12">
        <v>98.828820935159456</v>
      </c>
      <c r="AV23" s="12">
        <v>120.14021447394043</v>
      </c>
      <c r="AW23" s="12">
        <v>81.263317749835551</v>
      </c>
      <c r="AX23" s="12">
        <v>111.66945367003791</v>
      </c>
      <c r="AY23" s="12">
        <v>90.288870321819559</v>
      </c>
      <c r="AZ23" s="12">
        <v>107.35674348106841</v>
      </c>
      <c r="BA23" s="12">
        <v>91.125355336407665</v>
      </c>
      <c r="BB23" s="12">
        <v>111.46042905020295</v>
      </c>
      <c r="BC23" s="12">
        <v>102.77261733572232</v>
      </c>
      <c r="BD23" s="12">
        <v>104.03051672037691</v>
      </c>
      <c r="BE23" s="12">
        <v>95.933785612578504</v>
      </c>
      <c r="BF23" s="12">
        <v>101.16117462312104</v>
      </c>
      <c r="BG23" s="12">
        <v>97.986424205009826</v>
      </c>
      <c r="BH23" s="12">
        <v>81.514065439114347</v>
      </c>
      <c r="BI23" s="12">
        <v>113.75190095131984</v>
      </c>
      <c r="BJ23" s="12">
        <v>95.98110207443824</v>
      </c>
      <c r="BK23" s="12">
        <v>102.97911810775986</v>
      </c>
      <c r="BL23" s="12">
        <v>93.070764503499959</v>
      </c>
      <c r="BM23" s="12">
        <v>89.847924553032499</v>
      </c>
      <c r="BN23" s="12">
        <v>89.612001627392601</v>
      </c>
      <c r="BO23" s="12">
        <v>90.703463481622748</v>
      </c>
      <c r="BP23" s="12">
        <v>124.32025212328881</v>
      </c>
      <c r="BQ23" s="12">
        <v>101.81878476723796</v>
      </c>
      <c r="BR23" s="12">
        <v>86.812758834275883</v>
      </c>
      <c r="BS23" s="12">
        <v>92.007519722392317</v>
      </c>
      <c r="BT23" s="12">
        <v>113.73027771478519</v>
      </c>
      <c r="BU23" s="12">
        <v>108.78089849720709</v>
      </c>
      <c r="BV23" s="12">
        <v>85.637964527995791</v>
      </c>
      <c r="BW23" s="12">
        <v>82.637655193684623</v>
      </c>
      <c r="BX23" s="12">
        <v>100.48097490434884</v>
      </c>
      <c r="BY23" s="12">
        <v>99.369617853517411</v>
      </c>
      <c r="BZ23" s="12">
        <v>97.313136645971099</v>
      </c>
      <c r="CA23" s="12">
        <v>113.64437594020274</v>
      </c>
      <c r="CB23" s="12">
        <v>87.9471943131648</v>
      </c>
      <c r="CC23" s="12">
        <v>117.65638444339857</v>
      </c>
      <c r="CD23" s="12">
        <v>97.398685991356615</v>
      </c>
      <c r="CE23" s="12">
        <v>104.97128667120705</v>
      </c>
      <c r="CF23" s="12">
        <v>112.98196821153397</v>
      </c>
      <c r="CG23" s="12">
        <v>108.51737240736838</v>
      </c>
      <c r="CH23" s="12">
        <v>101.38868472276954</v>
      </c>
      <c r="CI23" s="12">
        <v>93.236133377649821</v>
      </c>
      <c r="CJ23" s="12">
        <v>112.18190845975187</v>
      </c>
      <c r="CK23" s="12">
        <v>102.0104607756366</v>
      </c>
      <c r="CL23" s="12">
        <v>110.90159003069857</v>
      </c>
      <c r="CM23" s="12">
        <v>112.94652065553237</v>
      </c>
      <c r="CN23" s="12">
        <v>106.73313707011403</v>
      </c>
      <c r="CO23" s="12">
        <v>113.63082446914632</v>
      </c>
      <c r="CP23" s="12">
        <v>119.94631020352244</v>
      </c>
      <c r="CQ23" s="12">
        <v>102.5649228518887</v>
      </c>
      <c r="CR23" s="12">
        <v>96.019221271126298</v>
      </c>
      <c r="CS23" s="12">
        <v>102.07763832804631</v>
      </c>
      <c r="CT23" s="12">
        <v>73.579178913496435</v>
      </c>
      <c r="CU23" s="12">
        <v>92.226707945519593</v>
      </c>
      <c r="CV23" s="12">
        <v>67.51430444419384</v>
      </c>
      <c r="CW23" s="12">
        <v>94.302766026521567</v>
      </c>
      <c r="CX23" s="12">
        <v>95.460450463724555</v>
      </c>
      <c r="CY23" s="12">
        <v>104.65604443888878</v>
      </c>
      <c r="CZ23" s="12">
        <v>92.726225173100829</v>
      </c>
      <c r="DA23" s="12">
        <v>86.334250934305601</v>
      </c>
      <c r="DB23" s="12">
        <v>97.024076492380118</v>
      </c>
    </row>
    <row r="24" spans="2:106" x14ac:dyDescent="0.35">
      <c r="B24" s="32"/>
      <c r="C24" s="14"/>
      <c r="D24" s="31"/>
      <c r="F24" s="64">
        <v>19</v>
      </c>
      <c r="G24" s="12">
        <v>92.587981978431344</v>
      </c>
      <c r="H24" s="12">
        <v>85.712656780378893</v>
      </c>
      <c r="I24" s="12">
        <v>85.878412189777009</v>
      </c>
      <c r="J24" s="12">
        <v>109.5977384262369</v>
      </c>
      <c r="K24" s="12">
        <v>103.02633225146565</v>
      </c>
      <c r="L24" s="12">
        <v>103.87170757676358</v>
      </c>
      <c r="M24" s="12">
        <v>94.348593190807151</v>
      </c>
      <c r="N24" s="12">
        <v>116.20019247638993</v>
      </c>
      <c r="O24" s="12">
        <v>99.587942056678003</v>
      </c>
      <c r="P24" s="12">
        <v>89.522370924532879</v>
      </c>
      <c r="Q24" s="12">
        <v>95.823850440501701</v>
      </c>
      <c r="R24" s="12">
        <v>105.85268935537897</v>
      </c>
      <c r="S24" s="12">
        <v>105.35148956259945</v>
      </c>
      <c r="T24" s="12">
        <v>111.51220203610137</v>
      </c>
      <c r="U24" s="12">
        <v>117.59854058036581</v>
      </c>
      <c r="V24" s="12">
        <v>100.57366378314327</v>
      </c>
      <c r="W24" s="12">
        <v>80.202483129687607</v>
      </c>
      <c r="X24" s="12">
        <v>100.67025212047156</v>
      </c>
      <c r="Y24" s="12">
        <v>108.30921180750011</v>
      </c>
      <c r="Z24" s="12">
        <v>107.0896248871577</v>
      </c>
      <c r="AA24" s="12">
        <v>105.62092736799968</v>
      </c>
      <c r="AB24" s="12">
        <v>95.410360043024411</v>
      </c>
      <c r="AC24" s="12">
        <v>102.53252210313804</v>
      </c>
      <c r="AD24" s="12">
        <v>98.122075339779258</v>
      </c>
      <c r="AE24" s="12">
        <v>101.17580611913581</v>
      </c>
      <c r="AF24" s="12">
        <v>91.26848706509918</v>
      </c>
      <c r="AG24" s="12">
        <v>95.488417425804073</v>
      </c>
      <c r="AH24" s="12">
        <v>115.3684140968835</v>
      </c>
      <c r="AI24" s="12">
        <v>112.49470642505912</v>
      </c>
      <c r="AJ24" s="12">
        <v>103.33615162162459</v>
      </c>
      <c r="AK24" s="12">
        <v>90.001697369734757</v>
      </c>
      <c r="AL24" s="12">
        <v>91.581171343568712</v>
      </c>
      <c r="AM24" s="12">
        <v>91.143477018340491</v>
      </c>
      <c r="AN24" s="12">
        <v>98.126736500125844</v>
      </c>
      <c r="AO24" s="12">
        <v>127.65882527455688</v>
      </c>
      <c r="AP24" s="12">
        <v>93.504866324656177</v>
      </c>
      <c r="AQ24" s="12">
        <v>101.53947894432349</v>
      </c>
      <c r="AR24" s="12">
        <v>110.8311724034138</v>
      </c>
      <c r="AS24" s="12">
        <v>98.403222889464814</v>
      </c>
      <c r="AT24" s="12">
        <v>99.564965946774464</v>
      </c>
      <c r="AU24" s="12">
        <v>114.9182142195059</v>
      </c>
      <c r="AV24" s="12">
        <v>102.31980266107712</v>
      </c>
      <c r="AW24" s="12">
        <v>107.58734586270293</v>
      </c>
      <c r="AX24" s="12">
        <v>104.47942056780448</v>
      </c>
      <c r="AY24" s="12">
        <v>95.215694070793688</v>
      </c>
      <c r="AZ24" s="12">
        <v>109.73445821728092</v>
      </c>
      <c r="BA24" s="12">
        <v>86.03830135834869</v>
      </c>
      <c r="BB24" s="12">
        <v>123.44677341170609</v>
      </c>
      <c r="BC24" s="12">
        <v>103.81652398573351</v>
      </c>
      <c r="BD24" s="12">
        <v>80.036864144494757</v>
      </c>
      <c r="BE24" s="12">
        <v>109.83941390586551</v>
      </c>
      <c r="BF24" s="12">
        <v>88.749482326966245</v>
      </c>
      <c r="BG24" s="12">
        <v>112.69936547032557</v>
      </c>
      <c r="BH24" s="12">
        <v>102.30409114010399</v>
      </c>
      <c r="BI24" s="12">
        <v>92.21117832348682</v>
      </c>
      <c r="BJ24" s="12">
        <v>103.41390204994241</v>
      </c>
      <c r="BK24" s="12">
        <v>106.78793412589584</v>
      </c>
      <c r="BL24" s="12">
        <v>82.976351020624861</v>
      </c>
      <c r="BM24" s="12">
        <v>100.1847524799814</v>
      </c>
      <c r="BN24" s="12">
        <v>106.7427436079015</v>
      </c>
      <c r="BO24" s="12">
        <v>103.96670429836377</v>
      </c>
      <c r="BP24" s="12">
        <v>118.14223651308566</v>
      </c>
      <c r="BQ24" s="12">
        <v>105.31972546014003</v>
      </c>
      <c r="BR24" s="12">
        <v>106.8729377744603</v>
      </c>
      <c r="BS24" s="12">
        <v>99.592535004921956</v>
      </c>
      <c r="BT24" s="12">
        <v>88.082117852172814</v>
      </c>
      <c r="BU24" s="12">
        <v>109.5144287115545</v>
      </c>
      <c r="BV24" s="12">
        <v>88.465492606337648</v>
      </c>
      <c r="BW24" s="12">
        <v>103.56592408934375</v>
      </c>
      <c r="BX24" s="12">
        <v>94.691722804418532</v>
      </c>
      <c r="BY24" s="12">
        <v>69.539931043982506</v>
      </c>
      <c r="BZ24" s="12">
        <v>99.720364485256141</v>
      </c>
      <c r="CA24" s="12">
        <v>109.51322363107465</v>
      </c>
      <c r="CB24" s="12">
        <v>87.530304679239634</v>
      </c>
      <c r="CC24" s="12">
        <v>106.91270543029532</v>
      </c>
      <c r="CD24" s="12">
        <v>106.58037606626749</v>
      </c>
      <c r="CE24" s="12">
        <v>95.792950358008966</v>
      </c>
      <c r="CF24" s="12">
        <v>93.770870787557214</v>
      </c>
      <c r="CG24" s="12">
        <v>105.06238393427338</v>
      </c>
      <c r="CH24" s="12">
        <v>93.516212271060795</v>
      </c>
      <c r="CI24" s="12">
        <v>83.181260176934302</v>
      </c>
      <c r="CJ24" s="12">
        <v>104.64922322862549</v>
      </c>
      <c r="CK24" s="12">
        <v>117.84492269507609</v>
      </c>
      <c r="CL24" s="12">
        <v>101.29298314277548</v>
      </c>
      <c r="CM24" s="12">
        <v>75.880928104743361</v>
      </c>
      <c r="CN24" s="12">
        <v>110.10098458209541</v>
      </c>
      <c r="CO24" s="12">
        <v>102.60447450273205</v>
      </c>
      <c r="CP24" s="12">
        <v>96.934400314785307</v>
      </c>
      <c r="CQ24" s="12">
        <v>109.48198248806875</v>
      </c>
      <c r="CR24" s="12">
        <v>109.18050773179857</v>
      </c>
      <c r="CS24" s="12">
        <v>94.636164046823978</v>
      </c>
      <c r="CT24" s="12">
        <v>102.79568439509603</v>
      </c>
      <c r="CU24" s="12">
        <v>104.19283878727583</v>
      </c>
      <c r="CV24" s="12">
        <v>96.865369666920742</v>
      </c>
      <c r="CW24" s="12">
        <v>101.20354570753989</v>
      </c>
      <c r="CX24" s="12">
        <v>108.57467057358008</v>
      </c>
      <c r="CY24" s="12">
        <v>86.575448929215781</v>
      </c>
      <c r="CZ24" s="12">
        <v>99.519025095651159</v>
      </c>
      <c r="DA24" s="12">
        <v>109.60139914241154</v>
      </c>
      <c r="DB24" s="12">
        <v>113.54223968519364</v>
      </c>
    </row>
    <row r="25" spans="2:106" x14ac:dyDescent="0.35">
      <c r="B25" s="32"/>
      <c r="C25" s="14"/>
      <c r="D25" s="31"/>
      <c r="F25" s="64">
        <v>20</v>
      </c>
      <c r="G25" s="12">
        <v>104.07535480917431</v>
      </c>
      <c r="H25" s="12">
        <v>108.32217210700037</v>
      </c>
      <c r="I25" s="12">
        <v>105.95193796470994</v>
      </c>
      <c r="J25" s="12">
        <v>121.15057213813998</v>
      </c>
      <c r="K25" s="12">
        <v>96.800215740222484</v>
      </c>
      <c r="L25" s="12">
        <v>95.942926034331322</v>
      </c>
      <c r="M25" s="12">
        <v>101.79545622813748</v>
      </c>
      <c r="N25" s="12">
        <v>94.778715972643113</v>
      </c>
      <c r="O25" s="12">
        <v>114.23236426489893</v>
      </c>
      <c r="P25" s="12">
        <v>116.56608219491318</v>
      </c>
      <c r="Q25" s="12">
        <v>105.41957660971093</v>
      </c>
      <c r="R25" s="12">
        <v>110.4182163340738</v>
      </c>
      <c r="S25" s="12">
        <v>112.41992322320584</v>
      </c>
      <c r="T25" s="12">
        <v>105.73415945837041</v>
      </c>
      <c r="U25" s="12">
        <v>106.9808720581932</v>
      </c>
      <c r="V25" s="12">
        <v>100.54226347856456</v>
      </c>
      <c r="W25" s="12">
        <v>108.45377599034691</v>
      </c>
      <c r="X25" s="12">
        <v>84.185387802426703</v>
      </c>
      <c r="Y25" s="12">
        <v>85.716885930742137</v>
      </c>
      <c r="Z25" s="12">
        <v>116.07363628863823</v>
      </c>
      <c r="AA25" s="12">
        <v>90.874152899777982</v>
      </c>
      <c r="AB25" s="12">
        <v>101.5750856618979</v>
      </c>
      <c r="AC25" s="12">
        <v>108.95204266271321</v>
      </c>
      <c r="AD25" s="12">
        <v>97.427175912889652</v>
      </c>
      <c r="AE25" s="12">
        <v>100.72085413194145</v>
      </c>
      <c r="AF25" s="12">
        <v>94.382665136072319</v>
      </c>
      <c r="AG25" s="12">
        <v>104.7089656618482</v>
      </c>
      <c r="AH25" s="12">
        <v>103.61897036782466</v>
      </c>
      <c r="AI25" s="12">
        <v>97.075212831987301</v>
      </c>
      <c r="AJ25" s="12">
        <v>103.33453726852895</v>
      </c>
      <c r="AK25" s="12">
        <v>113.79735294904094</v>
      </c>
      <c r="AL25" s="12">
        <v>88.937634043395519</v>
      </c>
      <c r="AM25" s="12">
        <v>95.574637523532147</v>
      </c>
      <c r="AN25" s="12">
        <v>99.394140104413964</v>
      </c>
      <c r="AO25" s="12">
        <v>100.15414798326674</v>
      </c>
      <c r="AP25" s="12">
        <v>100.31484432838624</v>
      </c>
      <c r="AQ25" s="12">
        <v>90.596870702574961</v>
      </c>
      <c r="AR25" s="12">
        <v>106.2300614445121</v>
      </c>
      <c r="AS25" s="12">
        <v>90.663309290539473</v>
      </c>
      <c r="AT25" s="12">
        <v>106.33630179436295</v>
      </c>
      <c r="AU25" s="12">
        <v>89.012076184735633</v>
      </c>
      <c r="AV25" s="12">
        <v>116.46735654503573</v>
      </c>
      <c r="AW25" s="12">
        <v>90.97233285283437</v>
      </c>
      <c r="AX25" s="12">
        <v>109.34614945435897</v>
      </c>
      <c r="AY25" s="12">
        <v>93.891151461866684</v>
      </c>
      <c r="AZ25" s="12">
        <v>89.175694281584583</v>
      </c>
      <c r="BA25" s="12">
        <v>99.039619069662876</v>
      </c>
      <c r="BB25" s="12">
        <v>101.74650267581455</v>
      </c>
      <c r="BC25" s="12">
        <v>115.67718754813541</v>
      </c>
      <c r="BD25" s="12">
        <v>99.690521690354217</v>
      </c>
      <c r="BE25" s="12">
        <v>88.170361575612333</v>
      </c>
      <c r="BF25" s="12">
        <v>89.48387656128034</v>
      </c>
      <c r="BG25" s="12">
        <v>102.97671931548393</v>
      </c>
      <c r="BH25" s="12">
        <v>86.805460139294155</v>
      </c>
      <c r="BI25" s="12">
        <v>110.08061190077569</v>
      </c>
      <c r="BJ25" s="12">
        <v>80.644224706338719</v>
      </c>
      <c r="BK25" s="12">
        <v>107.3487399276928</v>
      </c>
      <c r="BL25" s="12">
        <v>97.419263308984227</v>
      </c>
      <c r="BM25" s="12">
        <v>93.101846484933048</v>
      </c>
      <c r="BN25" s="12">
        <v>86.353668646188453</v>
      </c>
      <c r="BO25" s="12">
        <v>89.842808645335026</v>
      </c>
      <c r="BP25" s="12">
        <v>98.991961547289975</v>
      </c>
      <c r="BQ25" s="12">
        <v>103.90223249269184</v>
      </c>
      <c r="BR25" s="12">
        <v>95.740245140041225</v>
      </c>
      <c r="BS25" s="12">
        <v>93.850542523432523</v>
      </c>
      <c r="BT25" s="12">
        <v>106.15684712101938</v>
      </c>
      <c r="BU25" s="12">
        <v>97.570819232350914</v>
      </c>
      <c r="BV25" s="12">
        <v>89.953653312113602</v>
      </c>
      <c r="BW25" s="12">
        <v>92.881816979206633</v>
      </c>
      <c r="BX25" s="12">
        <v>99.824422047822736</v>
      </c>
      <c r="BY25" s="12">
        <v>90.65266820252873</v>
      </c>
      <c r="BZ25" s="12">
        <v>99.49604898574762</v>
      </c>
      <c r="CA25" s="12">
        <v>116.05694706086069</v>
      </c>
      <c r="CB25" s="12">
        <v>102.70511009148322</v>
      </c>
      <c r="CC25" s="12">
        <v>96.048188677377766</v>
      </c>
      <c r="CD25" s="12">
        <v>107.28375653125113</v>
      </c>
      <c r="CE25" s="12">
        <v>104.34788489656057</v>
      </c>
      <c r="CF25" s="12">
        <v>106.17719706497155</v>
      </c>
      <c r="CG25" s="12">
        <v>119.18915586429648</v>
      </c>
      <c r="CH25" s="12">
        <v>93.393953445774969</v>
      </c>
      <c r="CI25" s="12">
        <v>140.09343683719635</v>
      </c>
      <c r="CJ25" s="12">
        <v>104.51921096100705</v>
      </c>
      <c r="CK25" s="12">
        <v>96.500025645218557</v>
      </c>
      <c r="CL25" s="12">
        <v>95.492646576167317</v>
      </c>
      <c r="CM25" s="12">
        <v>96.210613062430639</v>
      </c>
      <c r="CN25" s="12">
        <v>79.07325450796634</v>
      </c>
      <c r="CO25" s="12">
        <v>109.06106834008824</v>
      </c>
      <c r="CP25" s="12">
        <v>98.404769030457828</v>
      </c>
      <c r="CQ25" s="12">
        <v>108.58904058986809</v>
      </c>
      <c r="CR25" s="12">
        <v>105.06150854562293</v>
      </c>
      <c r="CS25" s="12">
        <v>100.97959400591208</v>
      </c>
      <c r="CT25" s="12">
        <v>99.79841049935203</v>
      </c>
      <c r="CU25" s="12">
        <v>102.30566001846455</v>
      </c>
      <c r="CV25" s="12">
        <v>103.68274868378649</v>
      </c>
      <c r="CW25" s="12">
        <v>93.669302966736723</v>
      </c>
      <c r="CX25" s="12">
        <v>86.579223332228139</v>
      </c>
      <c r="CY25" s="12">
        <v>72.048681229352951</v>
      </c>
      <c r="CZ25" s="12">
        <v>92.987864061433356</v>
      </c>
      <c r="DA25" s="12">
        <v>103.34343894792255</v>
      </c>
      <c r="DB25" s="12">
        <v>100.71012209446053</v>
      </c>
    </row>
    <row r="26" spans="2:106" x14ac:dyDescent="0.35">
      <c r="B26" s="32"/>
      <c r="C26" s="14"/>
      <c r="D26" s="31"/>
      <c r="E26" s="34"/>
      <c r="F26" s="64">
        <v>21</v>
      </c>
      <c r="G26" s="12">
        <v>122.28935045422986</v>
      </c>
      <c r="H26" s="12">
        <v>102.96952293865616</v>
      </c>
      <c r="I26" s="12">
        <v>109.71358531387523</v>
      </c>
      <c r="J26" s="12">
        <v>122.63222995679826</v>
      </c>
      <c r="K26" s="12">
        <v>92.529455994372256</v>
      </c>
      <c r="L26" s="12">
        <v>101.12574980448699</v>
      </c>
      <c r="M26" s="12">
        <v>101.8250148059451</v>
      </c>
      <c r="N26" s="12">
        <v>108.24026074042195</v>
      </c>
      <c r="O26" s="12">
        <v>120.57122401311062</v>
      </c>
      <c r="P26" s="12">
        <v>84.341093295370229</v>
      </c>
      <c r="Q26" s="12">
        <v>110.05269041343126</v>
      </c>
      <c r="R26" s="12">
        <v>90.376750247378368</v>
      </c>
      <c r="S26" s="12">
        <v>98.821886038058437</v>
      </c>
      <c r="T26" s="12">
        <v>98.401665379788028</v>
      </c>
      <c r="U26" s="12">
        <v>102.5886492949212</v>
      </c>
      <c r="V26" s="12">
        <v>96.442215888237115</v>
      </c>
      <c r="W26" s="12">
        <v>75.964237819425762</v>
      </c>
      <c r="X26" s="12">
        <v>105.90725903748535</v>
      </c>
      <c r="Y26" s="12">
        <v>109.5228415375459</v>
      </c>
      <c r="Z26" s="12">
        <v>102.60922661254881</v>
      </c>
      <c r="AA26" s="12">
        <v>118.13432390918024</v>
      </c>
      <c r="AB26" s="12">
        <v>98.450459770538146</v>
      </c>
      <c r="AC26" s="12">
        <v>79.045787767972797</v>
      </c>
      <c r="AD26" s="12">
        <v>106.51308482702007</v>
      </c>
      <c r="AE26" s="12">
        <v>94.513859746803064</v>
      </c>
      <c r="AF26" s="12">
        <v>103.53822997567477</v>
      </c>
      <c r="AG26" s="12">
        <v>103.36851826432394</v>
      </c>
      <c r="AH26" s="12">
        <v>74.390084389597178</v>
      </c>
      <c r="AI26" s="12">
        <v>117.38658284011763</v>
      </c>
      <c r="AJ26" s="12">
        <v>118.52413333836012</v>
      </c>
      <c r="AK26" s="12">
        <v>101.41573082146351</v>
      </c>
      <c r="AL26" s="12">
        <v>107.28075519873528</v>
      </c>
      <c r="AM26" s="12">
        <v>93.072697179741226</v>
      </c>
      <c r="AN26" s="12">
        <v>111.81117568194168</v>
      </c>
      <c r="AO26" s="12">
        <v>85.494878274039365</v>
      </c>
      <c r="AP26" s="12">
        <v>106.78408014209708</v>
      </c>
      <c r="AQ26" s="12">
        <v>107.14678662916413</v>
      </c>
      <c r="AR26" s="12">
        <v>104.40680878455169</v>
      </c>
      <c r="AS26" s="12">
        <v>97.332952261785977</v>
      </c>
      <c r="AT26" s="12">
        <v>101.49304923979798</v>
      </c>
      <c r="AU26" s="12">
        <v>100.19240360416006</v>
      </c>
      <c r="AV26" s="12">
        <v>99.190140442806296</v>
      </c>
      <c r="AW26" s="12">
        <v>94.211646026087692</v>
      </c>
      <c r="AX26" s="12">
        <v>114.92985575168859</v>
      </c>
      <c r="AY26" s="12">
        <v>104.79288928545429</v>
      </c>
      <c r="AZ26" s="12">
        <v>111.50478965428192</v>
      </c>
      <c r="BA26" s="12">
        <v>107.81578819442075</v>
      </c>
      <c r="BB26" s="12">
        <v>104.08865616918774</v>
      </c>
      <c r="BC26" s="12">
        <v>102.84344423562288</v>
      </c>
      <c r="BD26" s="12">
        <v>96.789756551152095</v>
      </c>
      <c r="BE26" s="12">
        <v>103.25135260936804</v>
      </c>
      <c r="BF26" s="12">
        <v>100.76304331741994</v>
      </c>
      <c r="BG26" s="12">
        <v>99.607075551466551</v>
      </c>
      <c r="BH26" s="12">
        <v>90.797323334845714</v>
      </c>
      <c r="BI26" s="12">
        <v>94.578649875620613</v>
      </c>
      <c r="BJ26" s="12">
        <v>93.359665495518129</v>
      </c>
      <c r="BK26" s="12">
        <v>93.58213926825556</v>
      </c>
      <c r="BL26" s="12">
        <v>104.71238763566362</v>
      </c>
      <c r="BM26" s="12">
        <v>94.604331732261926</v>
      </c>
      <c r="BN26" s="12">
        <v>105.80735104449559</v>
      </c>
      <c r="BO26" s="12">
        <v>99.358124114223756</v>
      </c>
      <c r="BP26" s="12">
        <v>89.704724612238351</v>
      </c>
      <c r="BQ26" s="12">
        <v>105.40806013304973</v>
      </c>
      <c r="BR26" s="12">
        <v>101.15115881271777</v>
      </c>
      <c r="BS26" s="12">
        <v>92.955531524785329</v>
      </c>
      <c r="BT26" s="12">
        <v>110.12138000078266</v>
      </c>
      <c r="BU26" s="12">
        <v>99.217766344372649</v>
      </c>
      <c r="BV26" s="12">
        <v>94.458630681037903</v>
      </c>
      <c r="BW26" s="12">
        <v>92.895607192622265</v>
      </c>
      <c r="BX26" s="12">
        <v>90.448213793570176</v>
      </c>
      <c r="BY26" s="12">
        <v>100.08606093615526</v>
      </c>
      <c r="BZ26" s="12">
        <v>92.958487382566091</v>
      </c>
      <c r="CA26" s="12">
        <v>117.28003553580493</v>
      </c>
      <c r="CB26" s="12">
        <v>86.396232998231426</v>
      </c>
      <c r="CC26" s="12">
        <v>89.815864864795003</v>
      </c>
      <c r="CD26" s="12">
        <v>91.61492496568826</v>
      </c>
      <c r="CE26" s="12">
        <v>121.02333382936195</v>
      </c>
      <c r="CF26" s="12">
        <v>96.732515228359262</v>
      </c>
      <c r="CG26" s="12">
        <v>76.294566295109689</v>
      </c>
      <c r="CH26" s="12">
        <v>89.965044733253308</v>
      </c>
      <c r="CI26" s="12">
        <v>102.47016487264773</v>
      </c>
      <c r="CJ26" s="12">
        <v>114.12158781022299</v>
      </c>
      <c r="CK26" s="12">
        <v>102.94794517685659</v>
      </c>
      <c r="CL26" s="12">
        <v>93.427218214492314</v>
      </c>
      <c r="CM26" s="12">
        <v>100.08376446203329</v>
      </c>
      <c r="CN26" s="12">
        <v>106.49229150440078</v>
      </c>
      <c r="CO26" s="12">
        <v>88.933404893032275</v>
      </c>
      <c r="CP26" s="12">
        <v>118.92585714813322</v>
      </c>
      <c r="CQ26" s="12">
        <v>113.29754013568163</v>
      </c>
      <c r="CR26" s="12">
        <v>108.11414793133736</v>
      </c>
      <c r="CS26" s="12">
        <v>98.630619302275591</v>
      </c>
      <c r="CT26" s="12">
        <v>112.88310613745125</v>
      </c>
      <c r="CU26" s="12">
        <v>108.11839981906815</v>
      </c>
      <c r="CV26" s="12">
        <v>95.187363310833462</v>
      </c>
      <c r="CW26" s="12">
        <v>107.09651430952363</v>
      </c>
      <c r="CX26" s="12">
        <v>85.242811817442998</v>
      </c>
      <c r="CY26" s="12">
        <v>102.87212742478005</v>
      </c>
      <c r="CZ26" s="12">
        <v>110.15334873954998</v>
      </c>
      <c r="DA26" s="12">
        <v>93.351070770586375</v>
      </c>
      <c r="DB26" s="12">
        <v>89.881166584382299</v>
      </c>
    </row>
    <row r="27" spans="2:106" x14ac:dyDescent="0.35">
      <c r="B27" s="32"/>
      <c r="C27" s="14"/>
      <c r="D27" s="31"/>
      <c r="F27" s="64">
        <v>22</v>
      </c>
      <c r="G27" s="12">
        <v>93.252458807546645</v>
      </c>
      <c r="H27" s="12">
        <v>100.28269369067857</v>
      </c>
      <c r="I27" s="12">
        <v>106.56043539493112</v>
      </c>
      <c r="J27" s="12">
        <v>101.28679857880343</v>
      </c>
      <c r="K27" s="12">
        <v>98.607449924747925</v>
      </c>
      <c r="L27" s="12">
        <v>109.36749984248308</v>
      </c>
      <c r="M27" s="12">
        <v>121.19377313647419</v>
      </c>
      <c r="N27" s="12">
        <v>104.08782625527238</v>
      </c>
      <c r="O27" s="12">
        <v>101.08034328150097</v>
      </c>
      <c r="P27" s="12">
        <v>102.29074430535547</v>
      </c>
      <c r="Q27" s="12">
        <v>101.01649675343651</v>
      </c>
      <c r="R27" s="12">
        <v>95.557755028130487</v>
      </c>
      <c r="S27" s="12">
        <v>108.60011368786218</v>
      </c>
      <c r="T27" s="12">
        <v>86.783495842246339</v>
      </c>
      <c r="U27" s="12">
        <v>110.61100647348212</v>
      </c>
      <c r="V27" s="12">
        <v>110.18670445773751</v>
      </c>
      <c r="W27" s="12">
        <v>85.188014761661179</v>
      </c>
      <c r="X27" s="12">
        <v>92.825519257166889</v>
      </c>
      <c r="Y27" s="12">
        <v>99.077272150316276</v>
      </c>
      <c r="Z27" s="12">
        <v>96.752683273371076</v>
      </c>
      <c r="AA27" s="12">
        <v>83.670568326488137</v>
      </c>
      <c r="AB27" s="12">
        <v>107.3487399276928</v>
      </c>
      <c r="AC27" s="12">
        <v>115.0760115502635</v>
      </c>
      <c r="AD27" s="12">
        <v>93.295625699829543</v>
      </c>
      <c r="AE27" s="12">
        <v>84.361920724040829</v>
      </c>
      <c r="AF27" s="12">
        <v>93.645928952901158</v>
      </c>
      <c r="AG27" s="12">
        <v>101.52090251503978</v>
      </c>
      <c r="AH27" s="12">
        <v>85.594922691234387</v>
      </c>
      <c r="AI27" s="12">
        <v>97.589725353464019</v>
      </c>
      <c r="AJ27" s="12">
        <v>73.292869981378317</v>
      </c>
      <c r="AK27" s="12">
        <v>95.185646639583865</v>
      </c>
      <c r="AL27" s="12">
        <v>114.95554897701368</v>
      </c>
      <c r="AM27" s="12">
        <v>94.653808244038373</v>
      </c>
      <c r="AN27" s="12">
        <v>98.593534655810799</v>
      </c>
      <c r="AO27" s="12">
        <v>88.201102496532258</v>
      </c>
      <c r="AP27" s="12">
        <v>106.25794882580522</v>
      </c>
      <c r="AQ27" s="12">
        <v>99.683632267988287</v>
      </c>
      <c r="AR27" s="12">
        <v>96.799419932358433</v>
      </c>
      <c r="AS27" s="12">
        <v>116.02375050424598</v>
      </c>
      <c r="AT27" s="12">
        <v>79.77774910395965</v>
      </c>
      <c r="AU27" s="12">
        <v>99.203964762273245</v>
      </c>
      <c r="AV27" s="12">
        <v>99.387250682048034</v>
      </c>
      <c r="AW27" s="12">
        <v>108.19736669654958</v>
      </c>
      <c r="AX27" s="12">
        <v>90.527589943667408</v>
      </c>
      <c r="AY27" s="12">
        <v>99.522083271585871</v>
      </c>
      <c r="AZ27" s="12">
        <v>97.505369719874579</v>
      </c>
      <c r="BA27" s="12">
        <v>84.759915605536662</v>
      </c>
      <c r="BB27" s="12">
        <v>97.472218637994956</v>
      </c>
      <c r="BC27" s="12">
        <v>88.992476573912427</v>
      </c>
      <c r="BD27" s="12">
        <v>83.802626957185566</v>
      </c>
      <c r="BE27" s="12">
        <v>96.447104422259144</v>
      </c>
      <c r="BF27" s="12">
        <v>99.200122147158254</v>
      </c>
      <c r="BG27" s="12">
        <v>113.5748450702522</v>
      </c>
      <c r="BH27" s="12">
        <v>91.392132869805209</v>
      </c>
      <c r="BI27" s="12">
        <v>93.769938555487897</v>
      </c>
      <c r="BJ27" s="12">
        <v>100.03481090971036</v>
      </c>
      <c r="BK27" s="12">
        <v>95.64455492873094</v>
      </c>
      <c r="BL27" s="12">
        <v>85.886688591563143</v>
      </c>
      <c r="BM27" s="12">
        <v>87.085266184294596</v>
      </c>
      <c r="BN27" s="12">
        <v>109.4341430667555</v>
      </c>
      <c r="BO27" s="12">
        <v>84.883334036567248</v>
      </c>
      <c r="BP27" s="12">
        <v>92.353355082741473</v>
      </c>
      <c r="BQ27" s="12">
        <v>91.587719705421478</v>
      </c>
      <c r="BR27" s="12">
        <v>92.763036971155088</v>
      </c>
      <c r="BS27" s="12">
        <v>107.88450051913969</v>
      </c>
      <c r="BT27" s="12">
        <v>130.2301486954093</v>
      </c>
      <c r="BU27" s="12">
        <v>107.95043888501823</v>
      </c>
      <c r="BV27" s="12">
        <v>101.62623337018886</v>
      </c>
      <c r="BW27" s="12">
        <v>77.504194248467684</v>
      </c>
      <c r="BX27" s="12">
        <v>91.777985997032374</v>
      </c>
      <c r="BY27" s="12">
        <v>111.55385689344257</v>
      </c>
      <c r="BZ27" s="12">
        <v>82.136250764597207</v>
      </c>
      <c r="CA27" s="12">
        <v>107.2598368205945</v>
      </c>
      <c r="CB27" s="12">
        <v>93.340566106780898</v>
      </c>
      <c r="CC27" s="12">
        <v>95.913003658642992</v>
      </c>
      <c r="CD27" s="12">
        <v>92.285552252724301</v>
      </c>
      <c r="CE27" s="12">
        <v>94.100949152198154</v>
      </c>
      <c r="CF27" s="12">
        <v>89.119169185869396</v>
      </c>
      <c r="CG27" s="12">
        <v>102.88489445665618</v>
      </c>
      <c r="CH27" s="12">
        <v>83.436919137602672</v>
      </c>
      <c r="CI27" s="12">
        <v>101.55185944095138</v>
      </c>
      <c r="CJ27" s="12">
        <v>110.86286829377059</v>
      </c>
      <c r="CK27" s="12">
        <v>84.835221766843461</v>
      </c>
      <c r="CL27" s="12">
        <v>108.32110345072579</v>
      </c>
      <c r="CM27" s="12">
        <v>88.327522260078695</v>
      </c>
      <c r="CN27" s="12">
        <v>98.278349266911391</v>
      </c>
      <c r="CO27" s="12">
        <v>102.67339146375889</v>
      </c>
      <c r="CP27" s="12">
        <v>97.836300735798432</v>
      </c>
      <c r="CQ27" s="12">
        <v>101.77991523742094</v>
      </c>
      <c r="CR27" s="12">
        <v>88.789727467519697</v>
      </c>
      <c r="CS27" s="12">
        <v>100.6334403224173</v>
      </c>
      <c r="CT27" s="12">
        <v>88.508534443099052</v>
      </c>
      <c r="CU27" s="12">
        <v>98.752525698364479</v>
      </c>
      <c r="CV27" s="12">
        <v>90.968876772967633</v>
      </c>
      <c r="CW27" s="12">
        <v>87.706473802973051</v>
      </c>
      <c r="CX27" s="12">
        <v>105.46748424312682</v>
      </c>
      <c r="CY27" s="12">
        <v>80.839675117749721</v>
      </c>
      <c r="CZ27" s="12">
        <v>99.673673301003873</v>
      </c>
      <c r="DA27" s="12">
        <v>84.596615831833333</v>
      </c>
      <c r="DB27" s="12">
        <v>96.093629306415096</v>
      </c>
    </row>
    <row r="28" spans="2:106" x14ac:dyDescent="0.35">
      <c r="B28" s="32"/>
      <c r="C28" s="14"/>
      <c r="D28" s="31"/>
      <c r="F28" s="64">
        <v>23</v>
      </c>
      <c r="G28" s="12">
        <v>96.187580109108239</v>
      </c>
      <c r="H28" s="12">
        <v>101.81023551704129</v>
      </c>
      <c r="I28" s="12">
        <v>93.722497038106667</v>
      </c>
      <c r="J28" s="12">
        <v>99.588703758490738</v>
      </c>
      <c r="K28" s="12">
        <v>96.166184246249031</v>
      </c>
      <c r="L28" s="12">
        <v>98.213093022059184</v>
      </c>
      <c r="M28" s="12">
        <v>113.52887011307757</v>
      </c>
      <c r="N28" s="12">
        <v>100.94347569756792</v>
      </c>
      <c r="O28" s="12">
        <v>93.380629348393995</v>
      </c>
      <c r="P28" s="12">
        <v>96.866176843468565</v>
      </c>
      <c r="Q28" s="12">
        <v>100.86436102719745</v>
      </c>
      <c r="R28" s="12">
        <v>116.75612111284863</v>
      </c>
      <c r="S28" s="12">
        <v>87.921864885720424</v>
      </c>
      <c r="T28" s="12">
        <v>102.92238837573677</v>
      </c>
      <c r="U28" s="12">
        <v>118.32777343224734</v>
      </c>
      <c r="V28" s="12">
        <v>98.282225988077698</v>
      </c>
      <c r="W28" s="12">
        <v>105.63256890018238</v>
      </c>
      <c r="X28" s="12">
        <v>103.14668113787775</v>
      </c>
      <c r="Y28" s="12">
        <v>107.35574303689646</v>
      </c>
      <c r="Z28" s="12">
        <v>107.87199496699031</v>
      </c>
      <c r="AA28" s="12">
        <v>103.67865595762851</v>
      </c>
      <c r="AB28" s="12">
        <v>84.969144861679524</v>
      </c>
      <c r="AC28" s="12">
        <v>89.558068591577467</v>
      </c>
      <c r="AD28" s="12">
        <v>94.704057826311328</v>
      </c>
      <c r="AE28" s="12">
        <v>109.22607341635739</v>
      </c>
      <c r="AF28" s="12">
        <v>96.169481164542958</v>
      </c>
      <c r="AG28" s="12">
        <v>112.86734914174303</v>
      </c>
      <c r="AH28" s="12">
        <v>81.004839355591685</v>
      </c>
      <c r="AI28" s="12">
        <v>93.068809089891147</v>
      </c>
      <c r="AJ28" s="12">
        <v>100.0470436134492</v>
      </c>
      <c r="AK28" s="12">
        <v>97.85743511893088</v>
      </c>
      <c r="AL28" s="12">
        <v>114.17363364453195</v>
      </c>
      <c r="AM28" s="12">
        <v>93.056167113536503</v>
      </c>
      <c r="AN28" s="12">
        <v>100.19851995602949</v>
      </c>
      <c r="AO28" s="12">
        <v>93.549204191367608</v>
      </c>
      <c r="AP28" s="12">
        <v>90.497599355876446</v>
      </c>
      <c r="AQ28" s="12">
        <v>82.804456521989778</v>
      </c>
      <c r="AR28" s="12">
        <v>108.16955889604287</v>
      </c>
      <c r="AS28" s="12">
        <v>97.221016201365273</v>
      </c>
      <c r="AT28" s="12">
        <v>105.79196921535186</v>
      </c>
      <c r="AU28" s="12">
        <v>111.51220203610137</v>
      </c>
      <c r="AV28" s="12">
        <v>119.16996552608907</v>
      </c>
      <c r="AW28" s="12">
        <v>100.30947830964578</v>
      </c>
      <c r="AX28" s="12">
        <v>94.91412836505333</v>
      </c>
      <c r="AY28" s="12">
        <v>99.080341694934759</v>
      </c>
      <c r="AZ28" s="12">
        <v>101.18427578854607</v>
      </c>
      <c r="BA28" s="12">
        <v>102.94635356112849</v>
      </c>
      <c r="BB28" s="12">
        <v>119.50738806044683</v>
      </c>
      <c r="BC28" s="12">
        <v>88.720628607552499</v>
      </c>
      <c r="BD28" s="12">
        <v>105.10765403305413</v>
      </c>
      <c r="BE28" s="12">
        <v>92.687298799864948</v>
      </c>
      <c r="BF28" s="12">
        <v>98.414068613783456</v>
      </c>
      <c r="BG28" s="12">
        <v>95.432449395593721</v>
      </c>
      <c r="BH28" s="12">
        <v>108.92353000381263</v>
      </c>
      <c r="BI28" s="12">
        <v>98.242628862499259</v>
      </c>
      <c r="BJ28" s="12">
        <v>91.819754541211296</v>
      </c>
      <c r="BK28" s="12">
        <v>110.28099632094381</v>
      </c>
      <c r="BL28" s="12">
        <v>118.87565304059535</v>
      </c>
      <c r="BM28" s="12">
        <v>86.484499459038489</v>
      </c>
      <c r="BN28" s="12">
        <v>113.17084752372466</v>
      </c>
      <c r="BO28" s="12">
        <v>101.49382231029449</v>
      </c>
      <c r="BP28" s="12">
        <v>113.89307726640254</v>
      </c>
      <c r="BQ28" s="12">
        <v>99.351985024986789</v>
      </c>
      <c r="BR28" s="12">
        <v>103.96919404010987</v>
      </c>
      <c r="BS28" s="12">
        <v>109.68664153333521</v>
      </c>
      <c r="BT28" s="12">
        <v>109.5180212156265</v>
      </c>
      <c r="BU28" s="12">
        <v>104.17948058384354</v>
      </c>
      <c r="BV28" s="12">
        <v>115.58373696752824</v>
      </c>
      <c r="BW28" s="12">
        <v>101.73951093529467</v>
      </c>
      <c r="BX28" s="12">
        <v>97.830036591039971</v>
      </c>
      <c r="BY28" s="12">
        <v>109.09340087673627</v>
      </c>
      <c r="BZ28" s="12">
        <v>112.26751464855624</v>
      </c>
      <c r="CA28" s="12">
        <v>77.570951159577817</v>
      </c>
      <c r="CB28" s="12">
        <v>101.51935637404677</v>
      </c>
      <c r="CC28" s="12">
        <v>112.22540504386416</v>
      </c>
      <c r="CD28" s="12">
        <v>95.603297975321766</v>
      </c>
      <c r="CE28" s="12">
        <v>91.198819770943373</v>
      </c>
      <c r="CF28" s="12">
        <v>90.568244356836658</v>
      </c>
      <c r="CG28" s="12">
        <v>105.76665115659125</v>
      </c>
      <c r="CH28" s="12">
        <v>101.48839944813517</v>
      </c>
      <c r="CI28" s="12">
        <v>92.224638845073059</v>
      </c>
      <c r="CJ28" s="12">
        <v>96.232793364470126</v>
      </c>
      <c r="CK28" s="12">
        <v>88.564604791463353</v>
      </c>
      <c r="CL28" s="12">
        <v>92.570860740670469</v>
      </c>
      <c r="CM28" s="12">
        <v>94.518293533474207</v>
      </c>
      <c r="CN28" s="12">
        <v>102.11595079235849</v>
      </c>
      <c r="CO28" s="12">
        <v>123.58028723392636</v>
      </c>
      <c r="CP28" s="12">
        <v>93.019127941806801</v>
      </c>
      <c r="CQ28" s="12">
        <v>102.62029971054289</v>
      </c>
      <c r="CR28" s="12">
        <v>85.142039804486558</v>
      </c>
      <c r="CS28" s="12">
        <v>110.0184934126446</v>
      </c>
      <c r="CT28" s="12">
        <v>85.892873155535199</v>
      </c>
      <c r="CU28" s="12">
        <v>74.159800331108272</v>
      </c>
      <c r="CV28" s="12">
        <v>112.25289452122524</v>
      </c>
      <c r="CW28" s="12">
        <v>79.888798407046124</v>
      </c>
      <c r="CX28" s="12">
        <v>98.619807684008265</v>
      </c>
      <c r="CY28" s="12">
        <v>104.46167405243614</v>
      </c>
      <c r="CZ28" s="12">
        <v>88.886702340096235</v>
      </c>
      <c r="DA28" s="12">
        <v>114.91121111030225</v>
      </c>
      <c r="DB28" s="12">
        <v>104.23631263402058</v>
      </c>
    </row>
    <row r="29" spans="2:106" x14ac:dyDescent="0.35">
      <c r="B29" s="32"/>
      <c r="C29" s="14"/>
      <c r="D29" s="31"/>
      <c r="F29" s="64">
        <v>24</v>
      </c>
      <c r="G29" s="12">
        <v>101.57431259140139</v>
      </c>
      <c r="H29" s="12">
        <v>103.66883341484936</v>
      </c>
      <c r="I29" s="12">
        <v>97.286158759379759</v>
      </c>
      <c r="J29" s="12">
        <v>105.49948708794545</v>
      </c>
      <c r="K29" s="12">
        <v>115.84671736054588</v>
      </c>
      <c r="L29" s="12">
        <v>101.46596903505269</v>
      </c>
      <c r="M29" s="12">
        <v>104.21958930019173</v>
      </c>
      <c r="N29" s="12">
        <v>94.227914612565655</v>
      </c>
      <c r="O29" s="12">
        <v>107.59957856644178</v>
      </c>
      <c r="P29" s="12">
        <v>94.410404724476393</v>
      </c>
      <c r="Q29" s="12">
        <v>88.936224326607771</v>
      </c>
      <c r="R29" s="12">
        <v>110.42217263602652</v>
      </c>
      <c r="S29" s="12">
        <v>92.734183251741342</v>
      </c>
      <c r="T29" s="12">
        <v>86.271677698823623</v>
      </c>
      <c r="U29" s="12">
        <v>92.894618117134087</v>
      </c>
      <c r="V29" s="12">
        <v>83.324278218788095</v>
      </c>
      <c r="W29" s="12">
        <v>88.889544511039276</v>
      </c>
      <c r="X29" s="12">
        <v>111.14740371122025</v>
      </c>
      <c r="Y29" s="12">
        <v>102.6757561499835</v>
      </c>
      <c r="Z29" s="12">
        <v>95.572102307050955</v>
      </c>
      <c r="AA29" s="12">
        <v>101.7263118934352</v>
      </c>
      <c r="AB29" s="12">
        <v>98.828820935159456</v>
      </c>
      <c r="AC29" s="12">
        <v>122.5247276830487</v>
      </c>
      <c r="AD29" s="12">
        <v>95.289329035585979</v>
      </c>
      <c r="AE29" s="12">
        <v>100.46259174268926</v>
      </c>
      <c r="AF29" s="12">
        <v>110.58417637977982</v>
      </c>
      <c r="AG29" s="12">
        <v>130.62159521505237</v>
      </c>
      <c r="AH29" s="12">
        <v>105.98485030423035</v>
      </c>
      <c r="AI29" s="12">
        <v>105.73686520510819</v>
      </c>
      <c r="AJ29" s="12">
        <v>108.32867499411805</v>
      </c>
      <c r="AK29" s="12">
        <v>91.033109836280346</v>
      </c>
      <c r="AL29" s="12">
        <v>93.114465723920148</v>
      </c>
      <c r="AM29" s="12">
        <v>101.57664317157469</v>
      </c>
      <c r="AN29" s="12">
        <v>87.853357197309379</v>
      </c>
      <c r="AO29" s="12">
        <v>99.203191691776738</v>
      </c>
      <c r="AP29" s="12">
        <v>96.518727130023763</v>
      </c>
      <c r="AQ29" s="12">
        <v>96.201563590147998</v>
      </c>
      <c r="AR29" s="12">
        <v>90.239712133188732</v>
      </c>
      <c r="AS29" s="12">
        <v>99.737201505922712</v>
      </c>
      <c r="AT29" s="12">
        <v>98.675389178970363</v>
      </c>
      <c r="AU29" s="12">
        <v>102.9247871680127</v>
      </c>
      <c r="AV29" s="12">
        <v>118.87110556708649</v>
      </c>
      <c r="AW29" s="12">
        <v>111.89146132674068</v>
      </c>
      <c r="AX29" s="12">
        <v>83.296584105119109</v>
      </c>
      <c r="AY29" s="12">
        <v>109.78493517322931</v>
      </c>
      <c r="AZ29" s="12">
        <v>90.021842677379027</v>
      </c>
      <c r="BA29" s="12">
        <v>77.655352267902344</v>
      </c>
      <c r="BB29" s="12">
        <v>108.8894012151286</v>
      </c>
      <c r="BC29" s="12">
        <v>95.898861016030423</v>
      </c>
      <c r="BD29" s="12">
        <v>98.434975623240462</v>
      </c>
      <c r="BE29" s="12">
        <v>91.80263330345042</v>
      </c>
      <c r="BF29" s="12">
        <v>114.06378942192532</v>
      </c>
      <c r="BG29" s="12">
        <v>103.33129719365388</v>
      </c>
      <c r="BH29" s="12">
        <v>105.64064066566061</v>
      </c>
      <c r="BI29" s="12">
        <v>76.382605382241309</v>
      </c>
      <c r="BJ29" s="12">
        <v>98.157875324977795</v>
      </c>
      <c r="BK29" s="12">
        <v>115.89796738699079</v>
      </c>
      <c r="BL29" s="12">
        <v>100.79220399129554</v>
      </c>
      <c r="BM29" s="12">
        <v>100.00574118530494</v>
      </c>
      <c r="BN29" s="12">
        <v>98.914267962391023</v>
      </c>
      <c r="BO29" s="12">
        <v>95.630253124545561</v>
      </c>
      <c r="BP29" s="12">
        <v>120.92674549203366</v>
      </c>
      <c r="BQ29" s="12">
        <v>91.315416991710663</v>
      </c>
      <c r="BR29" s="12">
        <v>103.04717104882002</v>
      </c>
      <c r="BS29" s="12">
        <v>78.262712829746306</v>
      </c>
      <c r="BT29" s="12">
        <v>106.2719209381612</v>
      </c>
      <c r="BU29" s="12">
        <v>101.35703430714784</v>
      </c>
      <c r="BV29" s="12">
        <v>101.89584170584567</v>
      </c>
      <c r="BW29" s="12">
        <v>95.551843312568963</v>
      </c>
      <c r="BX29" s="12">
        <v>96.385929534881143</v>
      </c>
      <c r="BY29" s="12">
        <v>104.62707703263732</v>
      </c>
      <c r="BZ29" s="12">
        <v>89.37284999556141</v>
      </c>
      <c r="CA29" s="12">
        <v>72.010846249759197</v>
      </c>
      <c r="CB29" s="12">
        <v>101.97846929950174</v>
      </c>
      <c r="CC29" s="12">
        <v>89.085927154519595</v>
      </c>
      <c r="CD29" s="12">
        <v>111.51665856014006</v>
      </c>
      <c r="CE29" s="12">
        <v>86.715420163818635</v>
      </c>
      <c r="CF29" s="12">
        <v>103.21508650813485</v>
      </c>
      <c r="CG29" s="12">
        <v>101.21664243124542</v>
      </c>
      <c r="CH29" s="12">
        <v>99.37344909994863</v>
      </c>
      <c r="CI29" s="12">
        <v>95.131463492725743</v>
      </c>
      <c r="CJ29" s="12">
        <v>96.109318090020679</v>
      </c>
      <c r="CK29" s="12">
        <v>111.80196704808623</v>
      </c>
      <c r="CL29" s="12">
        <v>70.941280480474234</v>
      </c>
      <c r="CM29" s="12">
        <v>86.112925398629159</v>
      </c>
      <c r="CN29" s="12">
        <v>92.273183124780189</v>
      </c>
      <c r="CO29" s="12">
        <v>82.989356794860214</v>
      </c>
      <c r="CP29" s="12">
        <v>92.833431861072313</v>
      </c>
      <c r="CQ29" s="12">
        <v>81.463133735815063</v>
      </c>
      <c r="CR29" s="12">
        <v>113.95155777572654</v>
      </c>
      <c r="CS29" s="12">
        <v>107.6692003858625</v>
      </c>
      <c r="CT29" s="12">
        <v>88.882450452365447</v>
      </c>
      <c r="CU29" s="12">
        <v>94.30546040457557</v>
      </c>
      <c r="CV29" s="12">
        <v>103.23038875649218</v>
      </c>
      <c r="CW29" s="12">
        <v>97.019278907828266</v>
      </c>
      <c r="CX29" s="12">
        <v>106.82650806993479</v>
      </c>
      <c r="CY29" s="12">
        <v>93.90222455986077</v>
      </c>
      <c r="CZ29" s="12">
        <v>105.39389475306962</v>
      </c>
      <c r="DA29" s="12">
        <v>95.225982729607495</v>
      </c>
      <c r="DB29" s="12">
        <v>102.37641870626248</v>
      </c>
    </row>
    <row r="30" spans="2:106" x14ac:dyDescent="0.35">
      <c r="B30" s="32"/>
      <c r="C30" s="14"/>
      <c r="D30" s="31"/>
      <c r="F30" s="64">
        <v>25</v>
      </c>
      <c r="G30" s="12">
        <v>96.638757693290245</v>
      </c>
      <c r="H30" s="12">
        <v>112.95184119953774</v>
      </c>
      <c r="I30" s="12">
        <v>91.460617820848711</v>
      </c>
      <c r="J30" s="12">
        <v>105.84996087127365</v>
      </c>
      <c r="K30" s="12">
        <v>89.30263700458454</v>
      </c>
      <c r="L30" s="12">
        <v>106.8062490754528</v>
      </c>
      <c r="M30" s="12">
        <v>92.572872997698141</v>
      </c>
      <c r="N30" s="12">
        <v>102.37484982790193</v>
      </c>
      <c r="O30" s="12">
        <v>99.36119365884224</v>
      </c>
      <c r="P30" s="12">
        <v>95.236271388421301</v>
      </c>
      <c r="Q30" s="12">
        <v>102.58073669101577</v>
      </c>
      <c r="R30" s="12">
        <v>78.430150804342702</v>
      </c>
      <c r="S30" s="12">
        <v>96.286123860045336</v>
      </c>
      <c r="T30" s="12">
        <v>115.15513758931775</v>
      </c>
      <c r="U30" s="12">
        <v>111.47666353062959</v>
      </c>
      <c r="V30" s="12">
        <v>86.641091709316242</v>
      </c>
      <c r="W30" s="12">
        <v>103.15874331136001</v>
      </c>
      <c r="X30" s="12">
        <v>88.429726727190427</v>
      </c>
      <c r="Y30" s="12">
        <v>112.22056198457722</v>
      </c>
      <c r="Z30" s="12">
        <v>102.87053580905194</v>
      </c>
      <c r="AA30" s="12">
        <v>98.452790350711439</v>
      </c>
      <c r="AB30" s="12">
        <v>94.652932855387917</v>
      </c>
      <c r="AC30" s="12">
        <v>92.998618836281821</v>
      </c>
      <c r="AD30" s="12">
        <v>107.68975496612256</v>
      </c>
      <c r="AE30" s="12">
        <v>106.8506778916344</v>
      </c>
      <c r="AF30" s="12">
        <v>98.845760273979977</v>
      </c>
      <c r="AG30" s="12">
        <v>109.9429826150299</v>
      </c>
      <c r="AH30" s="12">
        <v>103.62387027053046</v>
      </c>
      <c r="AI30" s="12">
        <v>102.25384155783104</v>
      </c>
      <c r="AJ30" s="12">
        <v>99.985845988703659</v>
      </c>
      <c r="AK30" s="12">
        <v>101.97846929950174</v>
      </c>
      <c r="AL30" s="12">
        <v>91.675656474399148</v>
      </c>
      <c r="AM30" s="12">
        <v>96.816313796443865</v>
      </c>
      <c r="AN30" s="12">
        <v>95.797963947552489</v>
      </c>
      <c r="AO30" s="12">
        <v>104.34115463576745</v>
      </c>
      <c r="AP30" s="12">
        <v>101.45205376611557</v>
      </c>
      <c r="AQ30" s="12">
        <v>89.375555742299184</v>
      </c>
      <c r="AR30" s="12">
        <v>97.780673766101245</v>
      </c>
      <c r="AS30" s="12">
        <v>103.67128905054415</v>
      </c>
      <c r="AT30" s="12">
        <v>124.85430741216987</v>
      </c>
      <c r="AU30" s="12">
        <v>110.92516868084203</v>
      </c>
      <c r="AV30" s="12">
        <v>110.11756012303522</v>
      </c>
      <c r="AW30" s="12">
        <v>102.15429736272199</v>
      </c>
      <c r="AX30" s="12">
        <v>98.678481460956391</v>
      </c>
      <c r="AY30" s="12">
        <v>104.62281377622276</v>
      </c>
      <c r="AZ30" s="12">
        <v>108.92353000381263</v>
      </c>
      <c r="BA30" s="12">
        <v>102.19816911339876</v>
      </c>
      <c r="BB30" s="12">
        <v>92.778941759752342</v>
      </c>
      <c r="BC30" s="12">
        <v>96.432438820193056</v>
      </c>
      <c r="BD30" s="12">
        <v>96.357337295194156</v>
      </c>
      <c r="BE30" s="12">
        <v>125.45057213865221</v>
      </c>
      <c r="BF30" s="12">
        <v>98.7725686878548</v>
      </c>
      <c r="BG30" s="12">
        <v>106.02790350967553</v>
      </c>
      <c r="BH30" s="12">
        <v>92.514290170220193</v>
      </c>
      <c r="BI30" s="12">
        <v>98.880412022117525</v>
      </c>
      <c r="BJ30" s="12">
        <v>116.48222678340971</v>
      </c>
      <c r="BK30" s="12">
        <v>95.315806700091343</v>
      </c>
      <c r="BL30" s="12">
        <v>118.40212462411728</v>
      </c>
      <c r="BM30" s="12">
        <v>94.882762166525936</v>
      </c>
      <c r="BN30" s="12">
        <v>95.18136064580176</v>
      </c>
      <c r="BO30" s="12">
        <v>88.903709891019389</v>
      </c>
      <c r="BP30" s="12">
        <v>111.48257524619112</v>
      </c>
      <c r="BQ30" s="12">
        <v>95.277357811573893</v>
      </c>
      <c r="BR30" s="12">
        <v>105.67745246371487</v>
      </c>
      <c r="BS30" s="12">
        <v>104.04960474043037</v>
      </c>
      <c r="BT30" s="12">
        <v>122.19840098405257</v>
      </c>
      <c r="BU30" s="12">
        <v>96.727672169072321</v>
      </c>
      <c r="BV30" s="12">
        <v>84.962005328270607</v>
      </c>
      <c r="BW30" s="12">
        <v>80.114807840436697</v>
      </c>
      <c r="BX30" s="12">
        <v>107.11129359842744</v>
      </c>
      <c r="BY30" s="12">
        <v>80.147913447581232</v>
      </c>
      <c r="BZ30" s="12">
        <v>97.355939740373287</v>
      </c>
      <c r="CA30" s="12">
        <v>101.05342223832849</v>
      </c>
      <c r="CB30" s="12">
        <v>102.57678038906306</v>
      </c>
      <c r="CC30" s="12">
        <v>101.69914073921973</v>
      </c>
      <c r="CD30" s="12">
        <v>108.96347955858801</v>
      </c>
      <c r="CE30" s="12">
        <v>97.446138877421618</v>
      </c>
      <c r="CF30" s="12">
        <v>111.87595444207545</v>
      </c>
      <c r="CG30" s="12">
        <v>101.90674427358317</v>
      </c>
      <c r="CH30" s="12">
        <v>78.063533490058035</v>
      </c>
      <c r="CI30" s="12">
        <v>108.57799022924155</v>
      </c>
      <c r="CJ30" s="12">
        <v>103.49184574588435</v>
      </c>
      <c r="CK30" s="12">
        <v>99.203964762273245</v>
      </c>
      <c r="CL30" s="12">
        <v>104.63132892036811</v>
      </c>
      <c r="CM30" s="12">
        <v>96.556903170130681</v>
      </c>
      <c r="CN30" s="12">
        <v>101.3446765478875</v>
      </c>
      <c r="CO30" s="12">
        <v>89.190791893634014</v>
      </c>
      <c r="CP30" s="12">
        <v>106.25516349828104</v>
      </c>
      <c r="CQ30" s="12">
        <v>119.15559550980106</v>
      </c>
      <c r="CR30" s="12">
        <v>98.751752627867972</v>
      </c>
      <c r="CS30" s="12">
        <v>90.57540662761312</v>
      </c>
      <c r="CT30" s="12">
        <v>109.65490016824333</v>
      </c>
      <c r="CU30" s="12">
        <v>119.58487700903788</v>
      </c>
      <c r="CV30" s="12">
        <v>111.2117049866356</v>
      </c>
      <c r="CW30" s="12">
        <v>104.43886847278918</v>
      </c>
      <c r="CX30" s="12">
        <v>119.74349288502708</v>
      </c>
      <c r="CY30" s="12">
        <v>114.74813871027436</v>
      </c>
      <c r="CZ30" s="12">
        <v>117.05629983916879</v>
      </c>
      <c r="DA30" s="12">
        <v>93.061032910190988</v>
      </c>
      <c r="DB30" s="12">
        <v>104.93582774652168</v>
      </c>
    </row>
    <row r="31" spans="2:106" x14ac:dyDescent="0.35">
      <c r="B31" s="32"/>
      <c r="C31" s="14"/>
      <c r="D31" s="33"/>
      <c r="F31" s="64">
        <v>26</v>
      </c>
      <c r="G31" s="12">
        <v>105.31972546014003</v>
      </c>
      <c r="H31" s="12">
        <v>94.276652159896912</v>
      </c>
      <c r="I31" s="12">
        <v>90.414380590664223</v>
      </c>
      <c r="J31" s="12">
        <v>103.94354628951987</v>
      </c>
      <c r="K31" s="12">
        <v>91.724234860157594</v>
      </c>
      <c r="L31" s="12">
        <v>107.2091552283382</v>
      </c>
      <c r="M31" s="12">
        <v>93.966582678694976</v>
      </c>
      <c r="N31" s="12">
        <v>91.348840922000818</v>
      </c>
      <c r="O31" s="12">
        <v>101.06341531136422</v>
      </c>
      <c r="P31" s="12">
        <v>95.320922607788816</v>
      </c>
      <c r="Q31" s="12">
        <v>101.34313040689449</v>
      </c>
      <c r="R31" s="12">
        <v>100.96653138825786</v>
      </c>
      <c r="S31" s="12">
        <v>111.44126144936308</v>
      </c>
      <c r="T31" s="12">
        <v>98.87270405452</v>
      </c>
      <c r="U31" s="12">
        <v>85.553768055979162</v>
      </c>
      <c r="V31" s="12">
        <v>93.344385984528344</v>
      </c>
      <c r="W31" s="12">
        <v>106.11898940405808</v>
      </c>
      <c r="X31" s="12">
        <v>97.463532963593025</v>
      </c>
      <c r="Y31" s="12">
        <v>90.553919815283734</v>
      </c>
      <c r="Z31" s="12">
        <v>106.71395810059039</v>
      </c>
      <c r="AA31" s="12">
        <v>87.501951181911863</v>
      </c>
      <c r="AB31" s="12">
        <v>118.71458152891137</v>
      </c>
      <c r="AC31" s="12">
        <v>99.964427388476906</v>
      </c>
      <c r="AD31" s="12">
        <v>94.354880072933156</v>
      </c>
      <c r="AE31" s="12">
        <v>86.582997735240497</v>
      </c>
      <c r="AF31" s="12">
        <v>108.48663148644846</v>
      </c>
      <c r="AG31" s="12">
        <v>114.67365109419916</v>
      </c>
      <c r="AH31" s="12">
        <v>96.456881490303203</v>
      </c>
      <c r="AI31" s="12">
        <v>95.162443156004883</v>
      </c>
      <c r="AJ31" s="12">
        <v>88.765307534777094</v>
      </c>
      <c r="AK31" s="12">
        <v>111.57027327280957</v>
      </c>
      <c r="AL31" s="12">
        <v>112.82719495065976</v>
      </c>
      <c r="AM31" s="12">
        <v>76.751678332220763</v>
      </c>
      <c r="AN31" s="12">
        <v>106.53390088700689</v>
      </c>
      <c r="AO31" s="12">
        <v>81.825931172352284</v>
      </c>
      <c r="AP31" s="12">
        <v>89.648677001241595</v>
      </c>
      <c r="AQ31" s="12">
        <v>116.12675077922177</v>
      </c>
      <c r="AR31" s="12">
        <v>94.434540440124692</v>
      </c>
      <c r="AS31" s="12">
        <v>86.178841027140152</v>
      </c>
      <c r="AT31" s="12">
        <v>104.95224412588868</v>
      </c>
      <c r="AU31" s="12">
        <v>82.177541824057698</v>
      </c>
      <c r="AV31" s="12">
        <v>102.18327613765723</v>
      </c>
      <c r="AW31" s="12">
        <v>97.201143742131535</v>
      </c>
      <c r="AX31" s="12">
        <v>98.744044660270447</v>
      </c>
      <c r="AY31" s="12">
        <v>112.4132839118829</v>
      </c>
      <c r="AZ31" s="12">
        <v>86.605530466476921</v>
      </c>
      <c r="BA31" s="12">
        <v>92.703283169248607</v>
      </c>
      <c r="BB31" s="12">
        <v>90.222454471222591</v>
      </c>
      <c r="BC31" s="12">
        <v>87.259411682316568</v>
      </c>
      <c r="BD31" s="12">
        <v>90.531182447739411</v>
      </c>
      <c r="BE31" s="12">
        <v>102.18876721191918</v>
      </c>
      <c r="BF31" s="12">
        <v>89.395701049943455</v>
      </c>
      <c r="BG31" s="12">
        <v>100.52846189646516</v>
      </c>
      <c r="BH31" s="12">
        <v>96.709914285020204</v>
      </c>
      <c r="BI31" s="12">
        <v>123.45877874176949</v>
      </c>
      <c r="BJ31" s="12">
        <v>108.3232635006425</v>
      </c>
      <c r="BK31" s="12">
        <v>96.456062945071608</v>
      </c>
      <c r="BL31" s="12">
        <v>94.01240984298056</v>
      </c>
      <c r="BM31" s="12">
        <v>100.95653831522213</v>
      </c>
      <c r="BN31" s="12">
        <v>107.70930910221068</v>
      </c>
      <c r="BO31" s="12">
        <v>95.824691723100841</v>
      </c>
      <c r="BP31" s="12">
        <v>90.773926583642606</v>
      </c>
      <c r="BQ31" s="12">
        <v>100.43733052734751</v>
      </c>
      <c r="BR31" s="12">
        <v>91.740378391114064</v>
      </c>
      <c r="BS31" s="12">
        <v>104.68589860247448</v>
      </c>
      <c r="BT31" s="12">
        <v>91.096956364344805</v>
      </c>
      <c r="BU31" s="12">
        <v>106.19387492406531</v>
      </c>
      <c r="BV31" s="12">
        <v>108.48772288009059</v>
      </c>
      <c r="BW31" s="12">
        <v>93.99226453533629</v>
      </c>
      <c r="BX31" s="12">
        <v>113.56524990114849</v>
      </c>
      <c r="BY31" s="12">
        <v>81.983273755759001</v>
      </c>
      <c r="BZ31" s="12">
        <v>98.533257894450799</v>
      </c>
      <c r="CA31" s="12">
        <v>105.84361714572879</v>
      </c>
      <c r="CB31" s="12">
        <v>98.067539763724199</v>
      </c>
      <c r="CC31" s="12">
        <v>87.755199981620535</v>
      </c>
      <c r="CD31" s="12">
        <v>114.17363364453195</v>
      </c>
      <c r="CE31" s="12">
        <v>102.3363099899143</v>
      </c>
      <c r="CF31" s="12">
        <v>102.52621248364449</v>
      </c>
      <c r="CG31" s="12">
        <v>79.491803969722241</v>
      </c>
      <c r="CH31" s="12">
        <v>98.310170212789671</v>
      </c>
      <c r="CI31" s="12">
        <v>104.34283720096573</v>
      </c>
      <c r="CJ31" s="12">
        <v>101.41186546898098</v>
      </c>
      <c r="CK31" s="12">
        <v>101.81645418706466</v>
      </c>
      <c r="CL31" s="12">
        <v>102.57203964793007</v>
      </c>
      <c r="CM31" s="12">
        <v>98.12519035913283</v>
      </c>
      <c r="CN31" s="12">
        <v>94.281154158670688</v>
      </c>
      <c r="CO31" s="12">
        <v>78.063533490058035</v>
      </c>
      <c r="CP31" s="12">
        <v>100.49859636419569</v>
      </c>
      <c r="CQ31" s="12">
        <v>101.99875103135128</v>
      </c>
      <c r="CR31" s="12">
        <v>90.421633810910862</v>
      </c>
      <c r="CS31" s="12">
        <v>87.35356712131761</v>
      </c>
      <c r="CT31" s="12">
        <v>104.36385789726046</v>
      </c>
      <c r="CU31" s="12">
        <v>115.16236807219684</v>
      </c>
      <c r="CV31" s="12">
        <v>101.17657918963232</v>
      </c>
      <c r="CW31" s="12">
        <v>85.368867783108726</v>
      </c>
      <c r="CX31" s="12">
        <v>89.119169185869396</v>
      </c>
      <c r="CY31" s="12">
        <v>96.262340573593974</v>
      </c>
      <c r="CZ31" s="12">
        <v>115.65631464472972</v>
      </c>
      <c r="DA31" s="12">
        <v>100.73926003096858</v>
      </c>
      <c r="DB31" s="12">
        <v>84.003807185217738</v>
      </c>
    </row>
    <row r="32" spans="2:106" x14ac:dyDescent="0.35">
      <c r="B32" s="32"/>
      <c r="C32" s="14"/>
      <c r="D32" s="31"/>
      <c r="F32" s="64">
        <v>27</v>
      </c>
      <c r="G32" s="12">
        <v>86.989541866932996</v>
      </c>
      <c r="H32" s="12">
        <v>89.806860867247451</v>
      </c>
      <c r="I32" s="12">
        <v>109.29653651837725</v>
      </c>
      <c r="J32" s="12">
        <v>103.0151227292663</v>
      </c>
      <c r="K32" s="12">
        <v>95.715097611537203</v>
      </c>
      <c r="L32" s="12">
        <v>110.51878371072235</v>
      </c>
      <c r="M32" s="12">
        <v>112.65152604901232</v>
      </c>
      <c r="N32" s="12">
        <v>104.07535480917431</v>
      </c>
      <c r="O32" s="12">
        <v>87.706473802973051</v>
      </c>
      <c r="P32" s="12">
        <v>109.25538188312203</v>
      </c>
      <c r="Q32" s="12">
        <v>90.420428730431013</v>
      </c>
      <c r="R32" s="12">
        <v>87.798787515203003</v>
      </c>
      <c r="S32" s="12">
        <v>100.59053490986116</v>
      </c>
      <c r="T32" s="12">
        <v>100.52003770178999</v>
      </c>
      <c r="U32" s="12">
        <v>99.3665596775827</v>
      </c>
      <c r="V32" s="12">
        <v>95.660527929430827</v>
      </c>
      <c r="W32" s="12">
        <v>98.311727722466458</v>
      </c>
      <c r="X32" s="12">
        <v>88.082117852172814</v>
      </c>
      <c r="Y32" s="12">
        <v>102.30879777518567</v>
      </c>
      <c r="Z32" s="12">
        <v>103.54555140802404</v>
      </c>
      <c r="AA32" s="12">
        <v>98.452017280214932</v>
      </c>
      <c r="AB32" s="12">
        <v>103.81405698135495</v>
      </c>
      <c r="AC32" s="12">
        <v>97.037662069487851</v>
      </c>
      <c r="AD32" s="12">
        <v>130.38148861378431</v>
      </c>
      <c r="AE32" s="12">
        <v>98.634484654758126</v>
      </c>
      <c r="AF32" s="12">
        <v>99.160979768930702</v>
      </c>
      <c r="AG32" s="12">
        <v>87.183264238410629</v>
      </c>
      <c r="AH32" s="12">
        <v>93.85331648227293</v>
      </c>
      <c r="AI32" s="12">
        <v>101.99562464331393</v>
      </c>
      <c r="AJ32" s="12">
        <v>102.94155597657664</v>
      </c>
      <c r="AK32" s="12">
        <v>110.38929440255743</v>
      </c>
      <c r="AL32" s="12">
        <v>112.09402853419306</v>
      </c>
      <c r="AM32" s="12">
        <v>106.16055331192911</v>
      </c>
      <c r="AN32" s="12">
        <v>95.142661646241322</v>
      </c>
      <c r="AO32" s="12">
        <v>108.31353190733353</v>
      </c>
      <c r="AP32" s="12">
        <v>97.995007561257808</v>
      </c>
      <c r="AQ32" s="12">
        <v>100.677914613334</v>
      </c>
      <c r="AR32" s="12">
        <v>90.879950928501785</v>
      </c>
      <c r="AS32" s="12">
        <v>86.46731000917498</v>
      </c>
      <c r="AT32" s="12">
        <v>112.52315087185707</v>
      </c>
      <c r="AU32" s="12">
        <v>122.37266016891226</v>
      </c>
      <c r="AV32" s="12">
        <v>96.929591361549683</v>
      </c>
      <c r="AW32" s="12">
        <v>85.121257850551046</v>
      </c>
      <c r="AX32" s="12">
        <v>94.240567957604071</v>
      </c>
      <c r="AY32" s="12">
        <v>104.35460378866992</v>
      </c>
      <c r="AZ32" s="12">
        <v>95.180496625835076</v>
      </c>
      <c r="BA32" s="12">
        <v>108.30489170766668</v>
      </c>
      <c r="BB32" s="12">
        <v>85.948534231283702</v>
      </c>
      <c r="BC32" s="12">
        <v>101.57973545356072</v>
      </c>
      <c r="BD32" s="12">
        <v>84.503256200696342</v>
      </c>
      <c r="BE32" s="12">
        <v>97.464317402773304</v>
      </c>
      <c r="BF32" s="12">
        <v>96.666269908018876</v>
      </c>
      <c r="BG32" s="12">
        <v>101.03341335488949</v>
      </c>
      <c r="BH32" s="12">
        <v>89.954926604696084</v>
      </c>
      <c r="BI32" s="12">
        <v>94.63880158145912</v>
      </c>
      <c r="BJ32" s="12">
        <v>93.904975781333633</v>
      </c>
      <c r="BK32" s="12">
        <v>102.94554638458067</v>
      </c>
      <c r="BL32" s="12">
        <v>116.28604877623729</v>
      </c>
      <c r="BM32" s="12">
        <v>109.12468749447726</v>
      </c>
      <c r="BN32" s="12">
        <v>91.46282334550051</v>
      </c>
      <c r="BO32" s="12">
        <v>108.70802523422753</v>
      </c>
      <c r="BP32" s="12">
        <v>87.171077009406872</v>
      </c>
      <c r="BQ32" s="12">
        <v>94.045310813817196</v>
      </c>
      <c r="BR32" s="12">
        <v>108.65672973304754</v>
      </c>
      <c r="BS32" s="12">
        <v>112.8306510305265</v>
      </c>
      <c r="BT32" s="12">
        <v>99.308283804566599</v>
      </c>
      <c r="BU32" s="12">
        <v>117.74806150933728</v>
      </c>
      <c r="BV32" s="12">
        <v>85.921795087051578</v>
      </c>
      <c r="BW32" s="12">
        <v>110.53874711942626</v>
      </c>
      <c r="BX32" s="12">
        <v>123.4947947319597</v>
      </c>
      <c r="BY32" s="12">
        <v>90.751666700816713</v>
      </c>
      <c r="BZ32" s="12">
        <v>97.42479985798127</v>
      </c>
      <c r="CA32" s="12">
        <v>90.669221006100997</v>
      </c>
      <c r="CB32" s="12">
        <v>104.44392753706779</v>
      </c>
      <c r="CC32" s="12">
        <v>107.17150214768481</v>
      </c>
      <c r="CD32" s="12">
        <v>84.51339706662111</v>
      </c>
      <c r="CE32" s="12">
        <v>76.294566295109689</v>
      </c>
      <c r="CF32" s="12">
        <v>99.227748048724607</v>
      </c>
      <c r="CG32" s="12">
        <v>91.469439919455908</v>
      </c>
      <c r="CH32" s="12">
        <v>88.228682923363522</v>
      </c>
      <c r="CI32" s="12">
        <v>92.973175721999723</v>
      </c>
      <c r="CJ32" s="12">
        <v>86.434750098851509</v>
      </c>
      <c r="CK32" s="12">
        <v>107.52829691919032</v>
      </c>
      <c r="CL32" s="12">
        <v>117.49513103277422</v>
      </c>
      <c r="CM32" s="12">
        <v>97.344048097147606</v>
      </c>
      <c r="CN32" s="12">
        <v>98.033240444783587</v>
      </c>
      <c r="CO32" s="12">
        <v>113.57871042273473</v>
      </c>
      <c r="CP32" s="12">
        <v>100.45340584620135</v>
      </c>
      <c r="CQ32" s="12">
        <v>102.48752485276782</v>
      </c>
      <c r="CR32" s="12">
        <v>107.86469627200859</v>
      </c>
      <c r="CS32" s="12">
        <v>87.339970175526105</v>
      </c>
      <c r="CT32" s="12">
        <v>101.25980932352832</v>
      </c>
      <c r="CU32" s="12">
        <v>97.488009739754489</v>
      </c>
      <c r="CV32" s="12">
        <v>101.62933702085866</v>
      </c>
      <c r="CW32" s="12">
        <v>101.04726041172398</v>
      </c>
      <c r="CX32" s="12">
        <v>110.57615008903667</v>
      </c>
      <c r="CY32" s="12">
        <v>106.22912921244279</v>
      </c>
      <c r="CZ32" s="12">
        <v>99.82749159244122</v>
      </c>
      <c r="DA32" s="12">
        <v>120.71947164949961</v>
      </c>
      <c r="DB32" s="12">
        <v>110.73949533747509</v>
      </c>
    </row>
    <row r="33" spans="2:106" x14ac:dyDescent="0.35">
      <c r="B33" s="32"/>
      <c r="C33" s="14"/>
      <c r="D33" s="31"/>
      <c r="F33" s="64">
        <v>28</v>
      </c>
      <c r="G33" s="12">
        <v>107.59855538490228</v>
      </c>
      <c r="H33" s="12">
        <v>89.596244631684385</v>
      </c>
      <c r="I33" s="12">
        <v>109.01388830243377</v>
      </c>
      <c r="J33" s="12">
        <v>99.17632749202312</v>
      </c>
      <c r="K33" s="12">
        <v>81.092423695372418</v>
      </c>
      <c r="L33" s="12">
        <v>111.8589468911523</v>
      </c>
      <c r="M33" s="12">
        <v>116.99440872471314</v>
      </c>
      <c r="N33" s="12">
        <v>102.33159198614885</v>
      </c>
      <c r="O33" s="12">
        <v>96.359792930888943</v>
      </c>
      <c r="P33" s="12">
        <v>108.25316419650335</v>
      </c>
      <c r="Q33" s="12">
        <v>99.733370259491494</v>
      </c>
      <c r="R33" s="12">
        <v>93.467986314499285</v>
      </c>
      <c r="S33" s="12">
        <v>94.763811628217809</v>
      </c>
      <c r="T33" s="12">
        <v>116.49414116400294</v>
      </c>
      <c r="U33" s="12">
        <v>105.38063886779128</v>
      </c>
      <c r="V33" s="12">
        <v>104.91422724735457</v>
      </c>
      <c r="W33" s="12">
        <v>97.855877609254094</v>
      </c>
      <c r="X33" s="12">
        <v>98.718590177304577</v>
      </c>
      <c r="Y33" s="12">
        <v>99.064209532662062</v>
      </c>
      <c r="Z33" s="12">
        <v>94.855716067831963</v>
      </c>
      <c r="AA33" s="12">
        <v>116.61760506976862</v>
      </c>
      <c r="AB33" s="12">
        <v>101.20199956654687</v>
      </c>
      <c r="AC33" s="12">
        <v>99.502176706300816</v>
      </c>
      <c r="AD33" s="12">
        <v>123.76946213189512</v>
      </c>
      <c r="AE33" s="12">
        <v>103.14186081595835</v>
      </c>
      <c r="AF33" s="12">
        <v>99.068052147777053</v>
      </c>
      <c r="AG33" s="12">
        <v>101.03265165307675</v>
      </c>
      <c r="AH33" s="12">
        <v>102.60922661254881</v>
      </c>
      <c r="AI33" s="12">
        <v>107.24789970263373</v>
      </c>
      <c r="AJ33" s="12">
        <v>79.345557221677154</v>
      </c>
      <c r="AK33" s="12">
        <v>90.544347383547574</v>
      </c>
      <c r="AL33" s="12">
        <v>83.708175932406448</v>
      </c>
      <c r="AM33" s="12">
        <v>104.16196144215064</v>
      </c>
      <c r="AN33" s="12">
        <v>108.56584847497288</v>
      </c>
      <c r="AO33" s="12">
        <v>108.82484982867027</v>
      </c>
      <c r="AP33" s="12">
        <v>114.79138518334366</v>
      </c>
      <c r="AQ33" s="12">
        <v>95.073676473111846</v>
      </c>
      <c r="AR33" s="12">
        <v>119.61625457624905</v>
      </c>
      <c r="AS33" s="12">
        <v>71.288343658670783</v>
      </c>
      <c r="AT33" s="12">
        <v>83.895668265176937</v>
      </c>
      <c r="AU33" s="12">
        <v>98.347402652143501</v>
      </c>
      <c r="AV33" s="12">
        <v>97.114309735479765</v>
      </c>
      <c r="AW33" s="12">
        <v>103.73108832718572</v>
      </c>
      <c r="AX33" s="12">
        <v>109.49878540268401</v>
      </c>
      <c r="AY33" s="12">
        <v>120.29364623012953</v>
      </c>
      <c r="AZ33" s="12">
        <v>90.99416072567692</v>
      </c>
      <c r="BA33" s="12">
        <v>109.86801751423627</v>
      </c>
      <c r="BB33" s="12">
        <v>111.02716851164587</v>
      </c>
      <c r="BC33" s="12">
        <v>114.13823156326544</v>
      </c>
      <c r="BD33" s="12">
        <v>100.67407199821901</v>
      </c>
      <c r="BE33" s="12">
        <v>95.624352777667809</v>
      </c>
      <c r="BF33" s="12">
        <v>105.89541286899475</v>
      </c>
      <c r="BG33" s="12">
        <v>103.62142600351945</v>
      </c>
      <c r="BH33" s="12">
        <v>102.37641870626248</v>
      </c>
      <c r="BI33" s="12">
        <v>89.066486705269199</v>
      </c>
      <c r="BJ33" s="12">
        <v>92.026459949556738</v>
      </c>
      <c r="BK33" s="12">
        <v>103.78774984710617</v>
      </c>
      <c r="BL33" s="12">
        <v>100.70015175879234</v>
      </c>
      <c r="BM33" s="12">
        <v>95.410360043024411</v>
      </c>
      <c r="BN33" s="12">
        <v>89.790126164734829</v>
      </c>
      <c r="BO33" s="12">
        <v>115.46632120152935</v>
      </c>
      <c r="BP33" s="12">
        <v>99.410238160635345</v>
      </c>
      <c r="BQ33" s="12">
        <v>100.27274609237793</v>
      </c>
      <c r="BR33" s="12">
        <v>121.52301021851599</v>
      </c>
      <c r="BS33" s="12">
        <v>107.81890321377432</v>
      </c>
      <c r="BT33" s="12">
        <v>97.067232015979243</v>
      </c>
      <c r="BU33" s="12">
        <v>88.515946824918501</v>
      </c>
      <c r="BV33" s="12">
        <v>89.581783665926196</v>
      </c>
      <c r="BW33" s="12">
        <v>91.185291037254501</v>
      </c>
      <c r="BX33" s="12">
        <v>105.12334281665972</v>
      </c>
      <c r="BY33" s="12">
        <v>113.87702468491625</v>
      </c>
      <c r="BZ33" s="12">
        <v>103.9460246625822</v>
      </c>
      <c r="CA33" s="12">
        <v>110.96416326618055</v>
      </c>
      <c r="CB33" s="12">
        <v>102.96793132292805</v>
      </c>
      <c r="CC33" s="12">
        <v>108.14288796391338</v>
      </c>
      <c r="CD33" s="12">
        <v>105.36560946784448</v>
      </c>
      <c r="CE33" s="12">
        <v>114.14446160197258</v>
      </c>
      <c r="CF33" s="12">
        <v>87.384171618032269</v>
      </c>
      <c r="CG33" s="12">
        <v>99.433225639222655</v>
      </c>
      <c r="CH33" s="12">
        <v>109.55660652834922</v>
      </c>
      <c r="CI33" s="12">
        <v>89.222305885050446</v>
      </c>
      <c r="CJ33" s="12">
        <v>92.449329511146061</v>
      </c>
      <c r="CK33" s="12">
        <v>84.32022039196454</v>
      </c>
      <c r="CL33" s="12">
        <v>97.482484559441218</v>
      </c>
      <c r="CM33" s="12">
        <v>82.325380187830888</v>
      </c>
      <c r="CN33" s="12">
        <v>84.317582857329398</v>
      </c>
      <c r="CO33" s="12">
        <v>113.77557055093348</v>
      </c>
      <c r="CP33" s="12">
        <v>115.39588083687704</v>
      </c>
      <c r="CQ33" s="12">
        <v>101.3076373761578</v>
      </c>
      <c r="CR33" s="12">
        <v>107.54557731852401</v>
      </c>
      <c r="CS33" s="12">
        <v>86.777993399300613</v>
      </c>
      <c r="CT33" s="12">
        <v>89.240063769102562</v>
      </c>
      <c r="CU33" s="12">
        <v>102.56334260484437</v>
      </c>
      <c r="CV33" s="12">
        <v>85.279055181308649</v>
      </c>
      <c r="CW33" s="12">
        <v>103.26748477164074</v>
      </c>
      <c r="CX33" s="12">
        <v>77.783591020852327</v>
      </c>
      <c r="CY33" s="12">
        <v>95.342250258545391</v>
      </c>
      <c r="CZ33" s="12">
        <v>102.55622580880299</v>
      </c>
      <c r="DA33" s="12">
        <v>111.66340553027112</v>
      </c>
      <c r="DB33" s="12">
        <v>78.037885739468038</v>
      </c>
    </row>
    <row r="34" spans="2:106" x14ac:dyDescent="0.35">
      <c r="B34" s="30"/>
      <c r="C34" s="29"/>
      <c r="D34" s="28"/>
      <c r="F34" s="64">
        <v>29</v>
      </c>
      <c r="G34" s="12">
        <v>92.855180153128458</v>
      </c>
      <c r="H34" s="12">
        <v>101.78690697794082</v>
      </c>
      <c r="I34" s="12">
        <v>96.720407580141909</v>
      </c>
      <c r="J34" s="12">
        <v>103.3450533010182</v>
      </c>
      <c r="K34" s="12">
        <v>90.726996657031123</v>
      </c>
      <c r="L34" s="12">
        <v>89.267325872788206</v>
      </c>
      <c r="M34" s="12">
        <v>92.045354701986071</v>
      </c>
      <c r="N34" s="12">
        <v>94.243285073025618</v>
      </c>
      <c r="O34" s="12">
        <v>90.811329553253017</v>
      </c>
      <c r="P34" s="12">
        <v>108.64561116031837</v>
      </c>
      <c r="Q34" s="12">
        <v>102.06513277589693</v>
      </c>
      <c r="R34" s="12">
        <v>117.18553903629072</v>
      </c>
      <c r="S34" s="12">
        <v>91.796198628435377</v>
      </c>
      <c r="T34" s="12">
        <v>97.327404344105162</v>
      </c>
      <c r="U34" s="12">
        <v>95.956204656977206</v>
      </c>
      <c r="V34" s="12">
        <v>99.900933289609384</v>
      </c>
      <c r="W34" s="12">
        <v>114.11331140843686</v>
      </c>
      <c r="X34" s="12">
        <v>110.74085957952775</v>
      </c>
      <c r="Y34" s="12">
        <v>95.16674051847076</v>
      </c>
      <c r="Z34" s="12">
        <v>114.25346454198007</v>
      </c>
      <c r="AA34" s="12">
        <v>95.356745330354897</v>
      </c>
      <c r="AB34" s="12">
        <v>99.985845988703659</v>
      </c>
      <c r="AC34" s="12">
        <v>92.021196248970227</v>
      </c>
      <c r="AD34" s="12">
        <v>106.13745214650407</v>
      </c>
      <c r="AE34" s="12">
        <v>100.15720615920145</v>
      </c>
      <c r="AF34" s="12">
        <v>108.03256625658832</v>
      </c>
      <c r="AG34" s="12">
        <v>108.8180968305096</v>
      </c>
      <c r="AH34" s="12">
        <v>100.65797394199762</v>
      </c>
      <c r="AI34" s="12">
        <v>96.443852978700306</v>
      </c>
      <c r="AJ34" s="12">
        <v>98.596626937796827</v>
      </c>
      <c r="AK34" s="12">
        <v>96.021711012872402</v>
      </c>
      <c r="AL34" s="12">
        <v>116.38481990084983</v>
      </c>
      <c r="AM34" s="12">
        <v>98.417933966265991</v>
      </c>
      <c r="AN34" s="12">
        <v>113.30308805336244</v>
      </c>
      <c r="AO34" s="12">
        <v>104.98080225952435</v>
      </c>
      <c r="AP34" s="12">
        <v>93.476512827328406</v>
      </c>
      <c r="AQ34" s="12">
        <v>108.85991084942361</v>
      </c>
      <c r="AR34" s="12">
        <v>112.69936547032557</v>
      </c>
      <c r="AS34" s="12">
        <v>96.0928107611835</v>
      </c>
      <c r="AT34" s="12">
        <v>99.86115426509059</v>
      </c>
      <c r="AU34" s="12">
        <v>91.909214713814436</v>
      </c>
      <c r="AV34" s="12">
        <v>90.474748301494401</v>
      </c>
      <c r="AW34" s="12">
        <v>107.28275608707918</v>
      </c>
      <c r="AX34" s="12">
        <v>103.82063944925903</v>
      </c>
      <c r="AY34" s="12">
        <v>89.928278409934137</v>
      </c>
      <c r="AZ34" s="12">
        <v>90.357287060760427</v>
      </c>
      <c r="BA34" s="12">
        <v>82.274084686650895</v>
      </c>
      <c r="BB34" s="12">
        <v>105.16613454237813</v>
      </c>
      <c r="BC34" s="12">
        <v>99.302917785826139</v>
      </c>
      <c r="BD34" s="12">
        <v>105.04239778820192</v>
      </c>
      <c r="BE34" s="12">
        <v>99.68822521623224</v>
      </c>
      <c r="BF34" s="12">
        <v>116.78736225585453</v>
      </c>
      <c r="BG34" s="12">
        <v>110.19830051518511</v>
      </c>
      <c r="BH34" s="12">
        <v>94.154563864867669</v>
      </c>
      <c r="BI34" s="12">
        <v>91.553886502515525</v>
      </c>
      <c r="BJ34" s="12">
        <v>103.00472038361477</v>
      </c>
      <c r="BK34" s="12">
        <v>108.95774974196684</v>
      </c>
      <c r="BL34" s="12">
        <v>97.491954673023429</v>
      </c>
      <c r="BM34" s="12">
        <v>72.982186591252685</v>
      </c>
      <c r="BN34" s="12">
        <v>115.77463990543038</v>
      </c>
      <c r="BO34" s="12">
        <v>112.61582838196773</v>
      </c>
      <c r="BP34" s="12">
        <v>91.124218468030449</v>
      </c>
      <c r="BQ34" s="12">
        <v>117.35888872644864</v>
      </c>
      <c r="BR34" s="12">
        <v>113.34769876848441</v>
      </c>
      <c r="BS34" s="12">
        <v>90.656215231865644</v>
      </c>
      <c r="BT34" s="12">
        <v>108.30921180750011</v>
      </c>
      <c r="BU34" s="12">
        <v>110.71093720383942</v>
      </c>
      <c r="BV34" s="12">
        <v>109.69153006735723</v>
      </c>
      <c r="BW34" s="12">
        <v>87.913906807079911</v>
      </c>
      <c r="BX34" s="12">
        <v>87.396017786522862</v>
      </c>
      <c r="BY34" s="12">
        <v>108.15675775811542</v>
      </c>
      <c r="BZ34" s="12">
        <v>108.50418473419268</v>
      </c>
      <c r="CA34" s="12">
        <v>111.51963715528836</v>
      </c>
      <c r="CB34" s="12">
        <v>110.58954239852028</v>
      </c>
      <c r="CC34" s="12">
        <v>94.873166997422231</v>
      </c>
      <c r="CD34" s="12">
        <v>95.878056324727368</v>
      </c>
      <c r="CE34" s="12">
        <v>115.45872692076955</v>
      </c>
      <c r="CF34" s="12">
        <v>117.1688043337781</v>
      </c>
      <c r="CG34" s="12">
        <v>89.80943018977996</v>
      </c>
      <c r="CH34" s="12">
        <v>92.421840033784974</v>
      </c>
      <c r="CI34" s="12">
        <v>94.245990819763392</v>
      </c>
      <c r="CJ34" s="12">
        <v>82.623830874217674</v>
      </c>
      <c r="CK34" s="12">
        <v>93.128028563660337</v>
      </c>
      <c r="CL34" s="12">
        <v>110.24084212986054</v>
      </c>
      <c r="CM34" s="12">
        <v>114.3085799209075</v>
      </c>
      <c r="CN34" s="12">
        <v>119.33094608830288</v>
      </c>
      <c r="CO34" s="12">
        <v>106.04627530265134</v>
      </c>
      <c r="CP34" s="12">
        <v>81.492874212563038</v>
      </c>
      <c r="CQ34" s="12">
        <v>86.796319717541337</v>
      </c>
      <c r="CR34" s="12">
        <v>98.901955677865772</v>
      </c>
      <c r="CS34" s="12">
        <v>108.60234194988152</v>
      </c>
      <c r="CT34" s="12">
        <v>105.61823298994568</v>
      </c>
      <c r="CU34" s="12">
        <v>109.36393007577863</v>
      </c>
      <c r="CV34" s="12">
        <v>97.059239831287414</v>
      </c>
      <c r="CW34" s="12">
        <v>94.936752045759931</v>
      </c>
      <c r="CX34" s="12">
        <v>96.90953700337559</v>
      </c>
      <c r="CY34" s="12">
        <v>93.076596638275078</v>
      </c>
      <c r="CZ34" s="12">
        <v>87.596629580366425</v>
      </c>
      <c r="DA34" s="12">
        <v>100.29800730771967</v>
      </c>
      <c r="DB34" s="12">
        <v>105.07803861182765</v>
      </c>
    </row>
    <row r="35" spans="2:106" x14ac:dyDescent="0.35">
      <c r="F35" s="64">
        <v>30</v>
      </c>
      <c r="G35" s="12">
        <v>95.623511495068669</v>
      </c>
      <c r="H35" s="12">
        <v>93.514325069554616</v>
      </c>
      <c r="I35" s="12">
        <v>94.734821484598797</v>
      </c>
      <c r="J35" s="12">
        <v>91.576805769000202</v>
      </c>
      <c r="K35" s="12">
        <v>98.669989054178586</v>
      </c>
      <c r="L35" s="12">
        <v>94.794484337035101</v>
      </c>
      <c r="M35" s="12">
        <v>88.333570399845485</v>
      </c>
      <c r="N35" s="12">
        <v>99.929241312202066</v>
      </c>
      <c r="O35" s="12">
        <v>97.562156295316527</v>
      </c>
      <c r="P35" s="12">
        <v>98.938892531441525</v>
      </c>
      <c r="Q35" s="12">
        <v>110.66894128598506</v>
      </c>
      <c r="R35" s="12">
        <v>109.4735923994449</v>
      </c>
      <c r="S35" s="12">
        <v>96.099415966455126</v>
      </c>
      <c r="T35" s="12">
        <v>90.227388479979709</v>
      </c>
      <c r="U35" s="12">
        <v>84.172018230310641</v>
      </c>
      <c r="V35" s="12">
        <v>98.817258983763168</v>
      </c>
      <c r="W35" s="12">
        <v>93.490700944676064</v>
      </c>
      <c r="X35" s="12">
        <v>105.86359192311647</v>
      </c>
      <c r="Y35" s="12">
        <v>103.24087068293011</v>
      </c>
      <c r="Z35" s="12">
        <v>106.17258137936005</v>
      </c>
      <c r="AA35" s="12">
        <v>95.179632605868392</v>
      </c>
      <c r="AB35" s="12">
        <v>94.356664956285385</v>
      </c>
      <c r="AC35" s="12">
        <v>99.303690856322646</v>
      </c>
      <c r="AD35" s="12">
        <v>95.28333773923805</v>
      </c>
      <c r="AE35" s="12">
        <v>116.7530288308626</v>
      </c>
      <c r="AF35" s="12">
        <v>111.28082658397034</v>
      </c>
      <c r="AG35" s="12">
        <v>88.858280630665831</v>
      </c>
      <c r="AH35" s="12">
        <v>96.815517988579813</v>
      </c>
      <c r="AI35" s="12">
        <v>110.13672772387508</v>
      </c>
      <c r="AJ35" s="12">
        <v>99.780050075059989</v>
      </c>
      <c r="AK35" s="12">
        <v>116.23725438548718</v>
      </c>
      <c r="AL35" s="12">
        <v>91.688628142583184</v>
      </c>
      <c r="AM35" s="12">
        <v>103.07843492919346</v>
      </c>
      <c r="AN35" s="12">
        <v>89.291768542898353</v>
      </c>
      <c r="AO35" s="12">
        <v>107.59957856644178</v>
      </c>
      <c r="AP35" s="12">
        <v>91.976937963045202</v>
      </c>
      <c r="AQ35" s="12">
        <v>102.54910901276162</v>
      </c>
      <c r="AR35" s="12">
        <v>106.15315229879343</v>
      </c>
      <c r="AS35" s="12">
        <v>108.55370672070421</v>
      </c>
      <c r="AT35" s="12">
        <v>102.98391569231171</v>
      </c>
      <c r="AU35" s="12">
        <v>95.024381860275753</v>
      </c>
      <c r="AV35" s="12">
        <v>103.73355533156428</v>
      </c>
      <c r="AW35" s="12">
        <v>99.231590663839597</v>
      </c>
      <c r="AX35" s="12">
        <v>108.12372036307352</v>
      </c>
      <c r="AY35" s="12">
        <v>85.382260092592333</v>
      </c>
      <c r="AZ35" s="12">
        <v>87.431488079892006</v>
      </c>
      <c r="BA35" s="12">
        <v>82.844565238337964</v>
      </c>
      <c r="BB35" s="12">
        <v>103.88160970032914</v>
      </c>
      <c r="BC35" s="12">
        <v>98.922737631801283</v>
      </c>
      <c r="BD35" s="12">
        <v>115.88714440003969</v>
      </c>
      <c r="BE35" s="12">
        <v>112.01019586005714</v>
      </c>
      <c r="BF35" s="12">
        <v>75.095124682411551</v>
      </c>
      <c r="BG35" s="12">
        <v>110.73540261131711</v>
      </c>
      <c r="BH35" s="12">
        <v>73.040394252166152</v>
      </c>
      <c r="BI35" s="12">
        <v>113.85503765050089</v>
      </c>
      <c r="BJ35" s="12">
        <v>93.954656929417979</v>
      </c>
      <c r="BK35" s="12">
        <v>123.42294465051964</v>
      </c>
      <c r="BL35" s="12">
        <v>107.12113887857413</v>
      </c>
      <c r="BM35" s="12">
        <v>95.827192833530717</v>
      </c>
      <c r="BN35" s="12">
        <v>98.653004240622977</v>
      </c>
      <c r="BO35" s="12">
        <v>102.05575361178489</v>
      </c>
      <c r="BP35" s="12">
        <v>96.976862348674331</v>
      </c>
      <c r="BQ35" s="12">
        <v>88.099216352566145</v>
      </c>
      <c r="BR35" s="12">
        <v>106.92825778969564</v>
      </c>
      <c r="BS35" s="12">
        <v>83.19071892183274</v>
      </c>
      <c r="BT35" s="12">
        <v>109.03803538676584</v>
      </c>
      <c r="BU35" s="12">
        <v>94.424706528661773</v>
      </c>
      <c r="BV35" s="12">
        <v>112.40173332917038</v>
      </c>
      <c r="BW35" s="12">
        <v>97.933309714426287</v>
      </c>
      <c r="BX35" s="12">
        <v>89.495836416608654</v>
      </c>
      <c r="BY35" s="12">
        <v>102.30015757551882</v>
      </c>
      <c r="BZ35" s="12">
        <v>92.578921137464931</v>
      </c>
      <c r="CA35" s="12">
        <v>95.331165791867534</v>
      </c>
      <c r="CB35" s="12">
        <v>107.63945990911452</v>
      </c>
      <c r="CC35" s="12">
        <v>99.246927018248243</v>
      </c>
      <c r="CD35" s="12">
        <v>114.63336047891062</v>
      </c>
      <c r="CE35" s="12">
        <v>93.640312823117711</v>
      </c>
      <c r="CF35" s="12">
        <v>104.8238007366308</v>
      </c>
      <c r="CG35" s="12">
        <v>121.61705197067931</v>
      </c>
      <c r="CH35" s="12">
        <v>96.222118170408066</v>
      </c>
      <c r="CI35" s="12">
        <v>82.288773026084527</v>
      </c>
      <c r="CJ35" s="12">
        <v>95.986081557930447</v>
      </c>
      <c r="CK35" s="12">
        <v>103.69913095710217</v>
      </c>
      <c r="CL35" s="12">
        <v>104.63303422293393</v>
      </c>
      <c r="CM35" s="12">
        <v>100.24060682335403</v>
      </c>
      <c r="CN35" s="12">
        <v>100.04474713932723</v>
      </c>
      <c r="CO35" s="12">
        <v>105.48081970919156</v>
      </c>
      <c r="CP35" s="12">
        <v>88.227159519738052</v>
      </c>
      <c r="CQ35" s="12">
        <v>101.38251152748126</v>
      </c>
      <c r="CR35" s="12">
        <v>98.905036591168027</v>
      </c>
      <c r="CS35" s="12">
        <v>120.55858203675598</v>
      </c>
      <c r="CT35" s="12">
        <v>104.4549096855917</v>
      </c>
      <c r="CU35" s="12">
        <v>99.167880559980404</v>
      </c>
      <c r="CV35" s="12">
        <v>123.86077539995313</v>
      </c>
      <c r="CW35" s="12">
        <v>103.24731672662892</v>
      </c>
      <c r="CX35" s="12">
        <v>107.71033228375018</v>
      </c>
      <c r="CY35" s="12">
        <v>101.9246613192081</v>
      </c>
      <c r="CZ35" s="12">
        <v>103.20783328788821</v>
      </c>
      <c r="DA35" s="12">
        <v>84.185387802426703</v>
      </c>
      <c r="DB35" s="12">
        <v>109.58079908741638</v>
      </c>
    </row>
    <row r="36" spans="2:106" x14ac:dyDescent="0.35">
      <c r="B36" s="65"/>
      <c r="C36" s="65"/>
      <c r="D36" s="65"/>
      <c r="F36" s="64">
        <v>31</v>
      </c>
      <c r="G36" s="12">
        <v>97.159738995833322</v>
      </c>
      <c r="H36" s="12">
        <v>95.700841282086913</v>
      </c>
      <c r="I36" s="12">
        <v>96.940812252432806</v>
      </c>
      <c r="J36" s="12">
        <v>112.38524873770075</v>
      </c>
      <c r="K36" s="12">
        <v>75.405808072537184</v>
      </c>
      <c r="L36" s="12">
        <v>97.259169504104648</v>
      </c>
      <c r="M36" s="12">
        <v>99.845852016733261</v>
      </c>
      <c r="N36" s="12">
        <v>102.09718109545065</v>
      </c>
      <c r="O36" s="12">
        <v>88.958757057844196</v>
      </c>
      <c r="P36" s="12">
        <v>100.28422846298781</v>
      </c>
      <c r="Q36" s="12">
        <v>95.243115336052142</v>
      </c>
      <c r="R36" s="12">
        <v>100.0210320649785</v>
      </c>
      <c r="S36" s="12">
        <v>98.06286723469384</v>
      </c>
      <c r="T36" s="12">
        <v>113.12000676989555</v>
      </c>
      <c r="U36" s="12">
        <v>91.710228641750291</v>
      </c>
      <c r="V36" s="12">
        <v>87.204091667081229</v>
      </c>
      <c r="W36" s="12">
        <v>98.991188476793468</v>
      </c>
      <c r="X36" s="12">
        <v>98.898101694067009</v>
      </c>
      <c r="Y36" s="12">
        <v>85.279055181308649</v>
      </c>
      <c r="Z36" s="12">
        <v>98.348175722640008</v>
      </c>
      <c r="AA36" s="12">
        <v>90.47595338197425</v>
      </c>
      <c r="AB36" s="12">
        <v>103.40173755830619</v>
      </c>
      <c r="AC36" s="12">
        <v>93.910500961646903</v>
      </c>
      <c r="AD36" s="12">
        <v>104.19283878727583</v>
      </c>
      <c r="AE36" s="12">
        <v>113.98607309965882</v>
      </c>
      <c r="AF36" s="12">
        <v>95.250823303649668</v>
      </c>
      <c r="AG36" s="12">
        <v>106.51118625683011</v>
      </c>
      <c r="AH36" s="12">
        <v>106.21428171143634</v>
      </c>
      <c r="AI36" s="12">
        <v>86.332295520696789</v>
      </c>
      <c r="AJ36" s="12">
        <v>91.328786563826725</v>
      </c>
      <c r="AK36" s="12">
        <v>98.958890046196757</v>
      </c>
      <c r="AL36" s="12">
        <v>89.414482115535066</v>
      </c>
      <c r="AM36" s="12">
        <v>97.610984792117961</v>
      </c>
      <c r="AN36" s="12">
        <v>110.67301127477549</v>
      </c>
      <c r="AO36" s="12">
        <v>105.93004187976476</v>
      </c>
      <c r="AP36" s="12">
        <v>91.508991570299258</v>
      </c>
      <c r="AQ36" s="12">
        <v>110.20343916025013</v>
      </c>
      <c r="AR36" s="12">
        <v>95.000132457789732</v>
      </c>
      <c r="AS36" s="12">
        <v>95.661369212029967</v>
      </c>
      <c r="AT36" s="12">
        <v>103.37580559062189</v>
      </c>
      <c r="AU36" s="12">
        <v>95.052075973944739</v>
      </c>
      <c r="AV36" s="12">
        <v>118.63581928773783</v>
      </c>
      <c r="AW36" s="12">
        <v>88.859713084821124</v>
      </c>
      <c r="AX36" s="12">
        <v>85.169688443420455</v>
      </c>
      <c r="AY36" s="12">
        <v>115.57086761749815</v>
      </c>
      <c r="AZ36" s="12">
        <v>112.38690856553148</v>
      </c>
      <c r="BA36" s="12">
        <v>79.114090820075944</v>
      </c>
      <c r="BB36" s="12">
        <v>89.897742125322111</v>
      </c>
      <c r="BC36" s="12">
        <v>94.959352989098988</v>
      </c>
      <c r="BD36" s="12">
        <v>95.403550201444887</v>
      </c>
      <c r="BE36" s="12">
        <v>112.01178747578524</v>
      </c>
      <c r="BF36" s="12">
        <v>109.30833721213276</v>
      </c>
      <c r="BG36" s="12">
        <v>93.771803019626532</v>
      </c>
      <c r="BH36" s="12">
        <v>93.323376656917389</v>
      </c>
      <c r="BI36" s="12">
        <v>102.04950083571021</v>
      </c>
      <c r="BJ36" s="12">
        <v>101.50000687426655</v>
      </c>
      <c r="BK36" s="12">
        <v>107.14285306457896</v>
      </c>
      <c r="BL36" s="12">
        <v>88.999479683116078</v>
      </c>
      <c r="BM36" s="12">
        <v>97.020086084376089</v>
      </c>
      <c r="BN36" s="12">
        <v>87.453361427469645</v>
      </c>
      <c r="BO36" s="12">
        <v>96.32379967806628</v>
      </c>
      <c r="BP36" s="12">
        <v>98.081568719499046</v>
      </c>
      <c r="BQ36" s="12">
        <v>80.713437253143638</v>
      </c>
      <c r="BR36" s="12">
        <v>99.598662725475151</v>
      </c>
      <c r="BS36" s="12">
        <v>107.43216332921293</v>
      </c>
      <c r="BT36" s="12">
        <v>84.779424266889691</v>
      </c>
      <c r="BU36" s="12">
        <v>109.57957126956899</v>
      </c>
      <c r="BV36" s="12">
        <v>107.33671186026186</v>
      </c>
      <c r="BW36" s="12">
        <v>92.313337315863464</v>
      </c>
      <c r="BX36" s="12">
        <v>103.26506324199727</v>
      </c>
      <c r="BY36" s="12">
        <v>114.95554897701368</v>
      </c>
      <c r="BZ36" s="12">
        <v>99.576448317384347</v>
      </c>
      <c r="CA36" s="12">
        <v>109.03341970115434</v>
      </c>
      <c r="CB36" s="12">
        <v>92.438142726314254</v>
      </c>
      <c r="CC36" s="12">
        <v>90.824153428548016</v>
      </c>
      <c r="CD36" s="12">
        <v>84.658961693639867</v>
      </c>
      <c r="CE36" s="12">
        <v>109.31070189835737</v>
      </c>
      <c r="CF36" s="12">
        <v>110.42349140334409</v>
      </c>
      <c r="CG36" s="12">
        <v>105.25111545357504</v>
      </c>
      <c r="CH36" s="12">
        <v>93.605615600245073</v>
      </c>
      <c r="CI36" s="12">
        <v>84.069472702685744</v>
      </c>
      <c r="CJ36" s="12">
        <v>95.863890944747254</v>
      </c>
      <c r="CK36" s="12">
        <v>104.94273990625516</v>
      </c>
      <c r="CL36" s="12">
        <v>114.48979674023576</v>
      </c>
      <c r="CM36" s="12">
        <v>90.845117281423882</v>
      </c>
      <c r="CN36" s="12">
        <v>101.38328459797776</v>
      </c>
      <c r="CO36" s="12">
        <v>98.376097209984437</v>
      </c>
      <c r="CP36" s="12">
        <v>82.075496518518776</v>
      </c>
      <c r="CQ36" s="12">
        <v>92.54057456710143</v>
      </c>
      <c r="CR36" s="12">
        <v>73.52861100807786</v>
      </c>
      <c r="CS36" s="12">
        <v>88.481840773602016</v>
      </c>
      <c r="CT36" s="12">
        <v>97.887960034859134</v>
      </c>
      <c r="CU36" s="12">
        <v>85.687145453994162</v>
      </c>
      <c r="CV36" s="12">
        <v>100.13808403309667</v>
      </c>
      <c r="CW36" s="12">
        <v>98.786438482056838</v>
      </c>
      <c r="CX36" s="12">
        <v>81.064956955378875</v>
      </c>
      <c r="CY36" s="12">
        <v>91.317645253730007</v>
      </c>
      <c r="CZ36" s="12">
        <v>86.12297531508375</v>
      </c>
      <c r="DA36" s="12">
        <v>101.71000920090592</v>
      </c>
      <c r="DB36" s="12">
        <v>93.483129401283804</v>
      </c>
    </row>
    <row r="37" spans="2:106" x14ac:dyDescent="0.35">
      <c r="B37" s="65" t="s">
        <v>51</v>
      </c>
      <c r="C37" s="65"/>
      <c r="D37" s="66">
        <f>MIN($G$6:$DB$55)</f>
        <v>66.22791513800621</v>
      </c>
      <c r="F37" s="64">
        <v>32</v>
      </c>
      <c r="G37" s="12">
        <v>98.002817847009283</v>
      </c>
      <c r="H37" s="12">
        <v>106.20036644249922</v>
      </c>
      <c r="I37" s="12">
        <v>97.434292708931025</v>
      </c>
      <c r="J37" s="12">
        <v>85.577642291900702</v>
      </c>
      <c r="K37" s="12">
        <v>86.461580192553811</v>
      </c>
      <c r="L37" s="12">
        <v>92.53957412292948</v>
      </c>
      <c r="M37" s="12">
        <v>110.89465513359755</v>
      </c>
      <c r="N37" s="12">
        <v>100.44192347559147</v>
      </c>
      <c r="O37" s="12">
        <v>92.123844094749074</v>
      </c>
      <c r="P37" s="12">
        <v>102.79090954791172</v>
      </c>
      <c r="Q37" s="12">
        <v>78.791765897767618</v>
      </c>
      <c r="R37" s="12">
        <v>96.470728547137696</v>
      </c>
      <c r="S37" s="12">
        <v>88.029048836324364</v>
      </c>
      <c r="T37" s="12">
        <v>100.62655090005137</v>
      </c>
      <c r="U37" s="12">
        <v>104.59303919342346</v>
      </c>
      <c r="V37" s="12">
        <v>97.737518242502119</v>
      </c>
      <c r="W37" s="12">
        <v>89.748812367906794</v>
      </c>
      <c r="X37" s="12">
        <v>84.803753250162117</v>
      </c>
      <c r="Y37" s="12">
        <v>100.40211034502136</v>
      </c>
      <c r="Z37" s="12">
        <v>94.687323123798706</v>
      </c>
      <c r="AA37" s="12">
        <v>116.66344360273797</v>
      </c>
      <c r="AB37" s="12">
        <v>93.618757798685692</v>
      </c>
      <c r="AC37" s="12">
        <v>91.610570759803522</v>
      </c>
      <c r="AD37" s="12">
        <v>92.260813996836077</v>
      </c>
      <c r="AE37" s="12">
        <v>109.89043655863497</v>
      </c>
      <c r="AF37" s="12">
        <v>113.14720066147856</v>
      </c>
      <c r="AG37" s="12">
        <v>101.99095211428357</v>
      </c>
      <c r="AH37" s="12">
        <v>99.81371274770936</v>
      </c>
      <c r="AI37" s="12">
        <v>107.82722509029554</v>
      </c>
      <c r="AJ37" s="12">
        <v>109.24364940146916</v>
      </c>
      <c r="AK37" s="12">
        <v>98.894259078952018</v>
      </c>
      <c r="AL37" s="12">
        <v>96.130759427614976</v>
      </c>
      <c r="AM37" s="12">
        <v>103.61407046511886</v>
      </c>
      <c r="AN37" s="12">
        <v>94.321649410267128</v>
      </c>
      <c r="AO37" s="12">
        <v>123.54354364797473</v>
      </c>
      <c r="AP37" s="12">
        <v>111.58523446065374</v>
      </c>
      <c r="AQ37" s="12">
        <v>117.95888238120824</v>
      </c>
      <c r="AR37" s="12">
        <v>105.46481260244036</v>
      </c>
      <c r="AS37" s="12">
        <v>92.977086549217347</v>
      </c>
      <c r="AT37" s="12">
        <v>100.05163656169316</v>
      </c>
      <c r="AU37" s="12">
        <v>90.120772963564377</v>
      </c>
      <c r="AV37" s="12">
        <v>94.068139130831696</v>
      </c>
      <c r="AW37" s="12">
        <v>112.40998699358897</v>
      </c>
      <c r="AX37" s="12">
        <v>115.25477273389697</v>
      </c>
      <c r="AY37" s="12">
        <v>94.868812791537493</v>
      </c>
      <c r="AZ37" s="12">
        <v>104.65433913632296</v>
      </c>
      <c r="BA37" s="12">
        <v>105.17575244884938</v>
      </c>
      <c r="BB37" s="12">
        <v>119.95749698835425</v>
      </c>
      <c r="BC37" s="12">
        <v>95.695804955175845</v>
      </c>
      <c r="BD37" s="12">
        <v>102.12298800761346</v>
      </c>
      <c r="BE37" s="12">
        <v>104.151115717832</v>
      </c>
      <c r="BF37" s="12">
        <v>85.843055583245587</v>
      </c>
      <c r="BG37" s="12">
        <v>120.25781213887967</v>
      </c>
      <c r="BH37" s="12">
        <v>81.032669893465936</v>
      </c>
      <c r="BI37" s="12">
        <v>99.998090061126277</v>
      </c>
      <c r="BJ37" s="12">
        <v>87.035789672518149</v>
      </c>
      <c r="BK37" s="12">
        <v>89.387652021832764</v>
      </c>
      <c r="BL37" s="12">
        <v>96.780093169945758</v>
      </c>
      <c r="BM37" s="12">
        <v>97.742236246267566</v>
      </c>
      <c r="BN37" s="12">
        <v>88.128683980903588</v>
      </c>
      <c r="BO37" s="12">
        <v>84.656460583209991</v>
      </c>
      <c r="BP37" s="12">
        <v>119.40579750225879</v>
      </c>
      <c r="BQ37" s="12">
        <v>104.48787886853097</v>
      </c>
      <c r="BR37" s="12">
        <v>107.08766947354889</v>
      </c>
      <c r="BS37" s="12">
        <v>121.36293915100396</v>
      </c>
      <c r="BT37" s="12">
        <v>92.633206602477003</v>
      </c>
      <c r="BU37" s="12">
        <v>88.481840773602016</v>
      </c>
      <c r="BV37" s="12">
        <v>112.28863766300492</v>
      </c>
      <c r="BW37" s="12">
        <v>104.97648215969093</v>
      </c>
      <c r="BX37" s="12">
        <v>90.662126947427168</v>
      </c>
      <c r="BY37" s="12">
        <v>81.765813572565094</v>
      </c>
      <c r="BZ37" s="12">
        <v>87.975616022595204</v>
      </c>
      <c r="CA37" s="12">
        <v>102.94554638458067</v>
      </c>
      <c r="CB37" s="12">
        <v>92.973175721999723</v>
      </c>
      <c r="CC37" s="12">
        <v>97.663690010085702</v>
      </c>
      <c r="CD37" s="12">
        <v>124.75462679285556</v>
      </c>
      <c r="CE37" s="12">
        <v>110.08570507110562</v>
      </c>
      <c r="CF37" s="12">
        <v>97.036070453759748</v>
      </c>
      <c r="CG37" s="12">
        <v>93.487858773733024</v>
      </c>
      <c r="CH37" s="12">
        <v>96.3491518428782</v>
      </c>
      <c r="CI37" s="12">
        <v>107.63127445679856</v>
      </c>
      <c r="CJ37" s="12">
        <v>91.563709045294672</v>
      </c>
      <c r="CK37" s="12">
        <v>111.01593625207897</v>
      </c>
      <c r="CL37" s="12">
        <v>103.74093360733241</v>
      </c>
      <c r="CM37" s="12">
        <v>106.95551989338128</v>
      </c>
      <c r="CN37" s="12">
        <v>91.845379554433748</v>
      </c>
      <c r="CO37" s="12">
        <v>101.69603708854993</v>
      </c>
      <c r="CP37" s="12">
        <v>104.2522287913016</v>
      </c>
      <c r="CQ37" s="12">
        <v>97.454051481327042</v>
      </c>
      <c r="CR37" s="12">
        <v>115.56318238726817</v>
      </c>
      <c r="CS37" s="12">
        <v>87.491924002824817</v>
      </c>
      <c r="CT37" s="12">
        <v>104.64751792605966</v>
      </c>
      <c r="CU37" s="12">
        <v>117.14879545033909</v>
      </c>
      <c r="CV37" s="12">
        <v>76.345134200528264</v>
      </c>
      <c r="CW37" s="12">
        <v>83.904035616433248</v>
      </c>
      <c r="CX37" s="12">
        <v>92.894618117134087</v>
      </c>
      <c r="CY37" s="12">
        <v>98.909652276779525</v>
      </c>
      <c r="CZ37" s="12">
        <v>108.23811205918901</v>
      </c>
      <c r="DA37" s="12">
        <v>96.767996890412178</v>
      </c>
      <c r="DB37" s="12">
        <v>103.81076006306102</v>
      </c>
    </row>
    <row r="38" spans="2:106" x14ac:dyDescent="0.35">
      <c r="B38" s="65" t="s">
        <v>50</v>
      </c>
      <c r="C38" s="65"/>
      <c r="D38" s="66">
        <f>MAX($G$6:$DB$55)</f>
        <v>140.09343683719635</v>
      </c>
      <c r="F38" s="64">
        <v>33</v>
      </c>
      <c r="G38" s="12">
        <v>114.13404788763728</v>
      </c>
      <c r="H38" s="12">
        <v>114.2429144034395</v>
      </c>
      <c r="I38" s="12">
        <v>102.8968543119845</v>
      </c>
      <c r="J38" s="12">
        <v>99.636168013239512</v>
      </c>
      <c r="K38" s="12">
        <v>98.434202552743955</v>
      </c>
      <c r="L38" s="12">
        <v>90.647916092711966</v>
      </c>
      <c r="M38" s="12">
        <v>108.36225808598101</v>
      </c>
      <c r="N38" s="12">
        <v>85.466365615138784</v>
      </c>
      <c r="O38" s="12">
        <v>96.500025645218557</v>
      </c>
      <c r="P38" s="12">
        <v>66.22791513800621</v>
      </c>
      <c r="Q38" s="12">
        <v>100.47332378017018</v>
      </c>
      <c r="R38" s="12">
        <v>95.182213297084672</v>
      </c>
      <c r="S38" s="12">
        <v>98.625980879296549</v>
      </c>
      <c r="T38" s="12">
        <v>94.079985299322288</v>
      </c>
      <c r="U38" s="12">
        <v>94.105496625707019</v>
      </c>
      <c r="V38" s="12">
        <v>108.34058937471127</v>
      </c>
      <c r="W38" s="12">
        <v>89.284992807370145</v>
      </c>
      <c r="X38" s="12">
        <v>99.498345459869597</v>
      </c>
      <c r="Y38" s="12">
        <v>102.64960817730753</v>
      </c>
      <c r="Z38" s="12">
        <v>101.68672613654053</v>
      </c>
      <c r="AA38" s="12">
        <v>113.86301846650895</v>
      </c>
      <c r="AB38" s="12">
        <v>113.83709786750842</v>
      </c>
      <c r="AC38" s="12">
        <v>120.15185600612313</v>
      </c>
      <c r="AD38" s="12">
        <v>99.560372998530511</v>
      </c>
      <c r="AE38" s="12">
        <v>108.35791524878005</v>
      </c>
      <c r="AF38" s="12">
        <v>90.888068168715108</v>
      </c>
      <c r="AG38" s="12">
        <v>86.478769642417319</v>
      </c>
      <c r="AH38" s="12">
        <v>101.5541786524409</v>
      </c>
      <c r="AI38" s="12">
        <v>119.4614585780073</v>
      </c>
      <c r="AJ38" s="12">
        <v>99.626220414938871</v>
      </c>
      <c r="AK38" s="12">
        <v>99.125657268450595</v>
      </c>
      <c r="AL38" s="12">
        <v>92.086236488830764</v>
      </c>
      <c r="AM38" s="12">
        <v>105.66128619539086</v>
      </c>
      <c r="AN38" s="12">
        <v>80.202483129687607</v>
      </c>
      <c r="AO38" s="12">
        <v>76.842082105576992</v>
      </c>
      <c r="AP38" s="12">
        <v>107.58835767555865</v>
      </c>
      <c r="AQ38" s="12">
        <v>97.293298292788677</v>
      </c>
      <c r="AR38" s="12">
        <v>81.201017362764105</v>
      </c>
      <c r="AS38" s="12">
        <v>98.944281287549529</v>
      </c>
      <c r="AT38" s="12">
        <v>93.165761225100141</v>
      </c>
      <c r="AU38" s="12">
        <v>112.73715497518424</v>
      </c>
      <c r="AV38" s="12">
        <v>104.50143033958739</v>
      </c>
      <c r="AW38" s="12">
        <v>94.769063960120548</v>
      </c>
      <c r="AX38" s="12">
        <v>103.68193013855489</v>
      </c>
      <c r="AY38" s="12">
        <v>91.76402525336016</v>
      </c>
      <c r="AZ38" s="12">
        <v>99.102624315128196</v>
      </c>
      <c r="BA38" s="12">
        <v>91.836830304237083</v>
      </c>
      <c r="BB38" s="12">
        <v>110.98233042284846</v>
      </c>
      <c r="BC38" s="12">
        <v>97.378108673729002</v>
      </c>
      <c r="BD38" s="12">
        <v>95.06244421354495</v>
      </c>
      <c r="BE38" s="12">
        <v>99.220835888991132</v>
      </c>
      <c r="BF38" s="12">
        <v>99.532815309066791</v>
      </c>
      <c r="BG38" s="12">
        <v>113.79535206069704</v>
      </c>
      <c r="BH38" s="12">
        <v>112.62092155229766</v>
      </c>
      <c r="BI38" s="12">
        <v>99.981264409143478</v>
      </c>
      <c r="BJ38" s="12">
        <v>96.558517523226328</v>
      </c>
      <c r="BK38" s="12">
        <v>95.4790951051109</v>
      </c>
      <c r="BL38" s="12">
        <v>100.61352238844847</v>
      </c>
      <c r="BM38" s="12">
        <v>114.2661519930698</v>
      </c>
      <c r="BN38" s="12">
        <v>100.9988184501708</v>
      </c>
      <c r="BO38" s="12">
        <v>96.333622220845427</v>
      </c>
      <c r="BP38" s="12">
        <v>86.549028108129278</v>
      </c>
      <c r="BQ38" s="12">
        <v>94.329732544429135</v>
      </c>
      <c r="BR38" s="12">
        <v>90.968876772967633</v>
      </c>
      <c r="BS38" s="12">
        <v>100.87894704847713</v>
      </c>
      <c r="BT38" s="12">
        <v>95.688244780467357</v>
      </c>
      <c r="BU38" s="12">
        <v>113.3421053760685</v>
      </c>
      <c r="BV38" s="12">
        <v>90.80082488944754</v>
      </c>
      <c r="BW38" s="12">
        <v>89.828688740090001</v>
      </c>
      <c r="BX38" s="12">
        <v>82.543613441521302</v>
      </c>
      <c r="BY38" s="12">
        <v>115.15754775027744</v>
      </c>
      <c r="BZ38" s="12">
        <v>88.171907716605347</v>
      </c>
      <c r="CA38" s="12">
        <v>112.34088813362177</v>
      </c>
      <c r="CB38" s="12">
        <v>95.559437593328767</v>
      </c>
      <c r="CC38" s="12">
        <v>85.748672770569101</v>
      </c>
      <c r="CD38" s="12">
        <v>90.410742611857131</v>
      </c>
      <c r="CE38" s="12">
        <v>109.54694314714288</v>
      </c>
      <c r="CF38" s="12">
        <v>104.96695520268986</v>
      </c>
      <c r="CG38" s="12">
        <v>88.046238286187872</v>
      </c>
      <c r="CH38" s="12">
        <v>105.37797859578859</v>
      </c>
      <c r="CI38" s="12">
        <v>91.172876434575301</v>
      </c>
      <c r="CJ38" s="12">
        <v>115.98791641299613</v>
      </c>
      <c r="CK38" s="12">
        <v>104.52937456429936</v>
      </c>
      <c r="CL38" s="12">
        <v>88.050922183902003</v>
      </c>
      <c r="CM38" s="12">
        <v>100.54455995268654</v>
      </c>
      <c r="CN38" s="12">
        <v>106.86325165588642</v>
      </c>
      <c r="CO38" s="12">
        <v>94.650283952069003</v>
      </c>
      <c r="CP38" s="12">
        <v>105.13118720846251</v>
      </c>
      <c r="CQ38" s="12">
        <v>104.77230059914291</v>
      </c>
      <c r="CR38" s="12">
        <v>110.57346707966644</v>
      </c>
      <c r="CS38" s="12">
        <v>96.459325757314218</v>
      </c>
      <c r="CT38" s="12">
        <v>77.969127940014005</v>
      </c>
      <c r="CU38" s="12">
        <v>95.64876134172664</v>
      </c>
      <c r="CV38" s="12">
        <v>104.6007016862859</v>
      </c>
      <c r="CW38" s="12">
        <v>111.51072410721099</v>
      </c>
      <c r="CX38" s="12">
        <v>104.71067096441402</v>
      </c>
      <c r="CY38" s="12">
        <v>93.400615494465455</v>
      </c>
      <c r="CZ38" s="12">
        <v>99.666022176825209</v>
      </c>
      <c r="DA38" s="12">
        <v>103.90306240660721</v>
      </c>
      <c r="DB38" s="12">
        <v>113.90515080856858</v>
      </c>
    </row>
    <row r="39" spans="2:106" x14ac:dyDescent="0.35">
      <c r="B39" s="65" t="s">
        <v>49</v>
      </c>
      <c r="C39" s="65"/>
      <c r="D39" s="66">
        <f>_xlfn.STDEV.S($G$6:$DB$55)</f>
        <v>10.024042206151407</v>
      </c>
      <c r="F39" s="64">
        <v>34</v>
      </c>
      <c r="G39" s="12">
        <v>94.75151071237633</v>
      </c>
      <c r="H39" s="12">
        <v>105.85450834478252</v>
      </c>
      <c r="I39" s="12">
        <v>115.18169483460952</v>
      </c>
      <c r="J39" s="12">
        <v>109.18983005249174</v>
      </c>
      <c r="K39" s="12">
        <v>91.19995663932059</v>
      </c>
      <c r="L39" s="12">
        <v>104.42958025814733</v>
      </c>
      <c r="M39" s="12">
        <v>120.49564500339329</v>
      </c>
      <c r="N39" s="12">
        <v>106.6594338932191</v>
      </c>
      <c r="O39" s="12">
        <v>66.652831062674522</v>
      </c>
      <c r="P39" s="12">
        <v>90.271703609323595</v>
      </c>
      <c r="Q39" s="12">
        <v>103.15069428324932</v>
      </c>
      <c r="R39" s="12">
        <v>105.58601414013538</v>
      </c>
      <c r="S39" s="12">
        <v>102.34653043662547</v>
      </c>
      <c r="T39" s="12">
        <v>97.713189259229694</v>
      </c>
      <c r="U39" s="12">
        <v>97.255986272648443</v>
      </c>
      <c r="V39" s="12">
        <v>91.956883604871109</v>
      </c>
      <c r="W39" s="12">
        <v>107.23794073564932</v>
      </c>
      <c r="X39" s="12">
        <v>103.68929704563925</v>
      </c>
      <c r="Y39" s="12">
        <v>89.752700457756873</v>
      </c>
      <c r="Z39" s="12">
        <v>96.791370904247742</v>
      </c>
      <c r="AA39" s="12">
        <v>98.051180227776058</v>
      </c>
      <c r="AB39" s="12">
        <v>107.35674348106841</v>
      </c>
      <c r="AC39" s="12">
        <v>110.93630999093875</v>
      </c>
      <c r="AD39" s="12">
        <v>110.63388026523171</v>
      </c>
      <c r="AE39" s="12">
        <v>100.79373876360478</v>
      </c>
      <c r="AF39" s="12">
        <v>102.52621248364449</v>
      </c>
      <c r="AG39" s="12">
        <v>98.287660218920792</v>
      </c>
      <c r="AH39" s="12">
        <v>96.56988620699849</v>
      </c>
      <c r="AI39" s="12">
        <v>89.669572642014828</v>
      </c>
      <c r="AJ39" s="12">
        <v>112.90945874643512</v>
      </c>
      <c r="AK39" s="12">
        <v>92.853213370835874</v>
      </c>
      <c r="AL39" s="12">
        <v>93.194717262667837</v>
      </c>
      <c r="AM39" s="12">
        <v>95.150392351206392</v>
      </c>
      <c r="AN39" s="12">
        <v>111.1459939944325</v>
      </c>
      <c r="AO39" s="12">
        <v>95.335429048282094</v>
      </c>
      <c r="AP39" s="12">
        <v>79.441417963244021</v>
      </c>
      <c r="AQ39" s="12">
        <v>83.240741130430251</v>
      </c>
      <c r="AR39" s="12">
        <v>91.184176906244829</v>
      </c>
      <c r="AS39" s="12">
        <v>108.27468511488405</v>
      </c>
      <c r="AT39" s="12">
        <v>93.779226770129753</v>
      </c>
      <c r="AU39" s="12">
        <v>94.81988197658211</v>
      </c>
      <c r="AV39" s="12">
        <v>96.964857018610928</v>
      </c>
      <c r="AW39" s="12">
        <v>100.14267698134063</v>
      </c>
      <c r="AX39" s="12">
        <v>108.72369128046557</v>
      </c>
      <c r="AY39" s="12">
        <v>86.558486853027716</v>
      </c>
      <c r="AZ39" s="12">
        <v>100.30336195777636</v>
      </c>
      <c r="BA39" s="12">
        <v>98.666135070379823</v>
      </c>
      <c r="BB39" s="12">
        <v>100.89661398305907</v>
      </c>
      <c r="BC39" s="12">
        <v>102.14490682992619</v>
      </c>
      <c r="BD39" s="12">
        <v>73.319791024550796</v>
      </c>
      <c r="BE39" s="12">
        <v>75.991704559419304</v>
      </c>
      <c r="BF39" s="12">
        <v>109.56506482907571</v>
      </c>
      <c r="BG39" s="12">
        <v>100.02180513547501</v>
      </c>
      <c r="BH39" s="12">
        <v>103.72781414625933</v>
      </c>
      <c r="BI39" s="12">
        <v>101.06572315416997</v>
      </c>
      <c r="BJ39" s="12">
        <v>118.87565304059535</v>
      </c>
      <c r="BK39" s="12">
        <v>99.897113411861937</v>
      </c>
      <c r="BL39" s="12">
        <v>99.719602783443406</v>
      </c>
      <c r="BM39" s="12">
        <v>95.034772837243509</v>
      </c>
      <c r="BN39" s="12">
        <v>98.126736500125844</v>
      </c>
      <c r="BO39" s="12">
        <v>113.24401637248229</v>
      </c>
      <c r="BP39" s="12">
        <v>107.60469447413925</v>
      </c>
      <c r="BQ39" s="12">
        <v>95.326049884170061</v>
      </c>
      <c r="BR39" s="12">
        <v>98.895805219945032</v>
      </c>
      <c r="BS39" s="12">
        <v>102.2091398932389</v>
      </c>
      <c r="BT39" s="12">
        <v>101.45128069561906</v>
      </c>
      <c r="BU39" s="12">
        <v>87.618048180593178</v>
      </c>
      <c r="BV39" s="12">
        <v>113.52505023533013</v>
      </c>
      <c r="BW39" s="12">
        <v>88.452100296854042</v>
      </c>
      <c r="BX39" s="12">
        <v>89.681305123667698</v>
      </c>
      <c r="BY39" s="12">
        <v>118.70575943030417</v>
      </c>
      <c r="BZ39" s="12">
        <v>103.77294782083482</v>
      </c>
      <c r="CA39" s="12">
        <v>92.54057456710143</v>
      </c>
      <c r="CB39" s="12">
        <v>87.698333825392183</v>
      </c>
      <c r="CC39" s="12">
        <v>105.07543518324383</v>
      </c>
      <c r="CD39" s="12">
        <v>98.720136318297591</v>
      </c>
      <c r="CE39" s="12">
        <v>101.65724713951931</v>
      </c>
      <c r="CF39" s="12">
        <v>110.01724285742966</v>
      </c>
      <c r="CG39" s="12">
        <v>95.392499840818346</v>
      </c>
      <c r="CH39" s="12">
        <v>112.44975464942399</v>
      </c>
      <c r="CI39" s="12">
        <v>109.31895556277595</v>
      </c>
      <c r="CJ39" s="12">
        <v>101.29374484458822</v>
      </c>
      <c r="CK39" s="12">
        <v>117.34510988171678</v>
      </c>
      <c r="CL39" s="12">
        <v>80.815664457622916</v>
      </c>
      <c r="CM39" s="12">
        <v>94.211646026087692</v>
      </c>
      <c r="CN39" s="12">
        <v>103.66883341484936</v>
      </c>
      <c r="CO39" s="12">
        <v>90.534774951811414</v>
      </c>
      <c r="CP39" s="12">
        <v>94.508516465430148</v>
      </c>
      <c r="CQ39" s="12">
        <v>104.40174972027307</v>
      </c>
      <c r="CR39" s="12">
        <v>93.499204720137641</v>
      </c>
      <c r="CS39" s="12">
        <v>79.114090820075944</v>
      </c>
      <c r="CT39" s="12">
        <v>102.04247498913901</v>
      </c>
      <c r="CU39" s="12">
        <v>102.90483512799256</v>
      </c>
      <c r="CV39" s="12">
        <v>86.656030159792863</v>
      </c>
      <c r="CW39" s="12">
        <v>91.962158674141392</v>
      </c>
      <c r="CX39" s="12">
        <v>110.77223714673892</v>
      </c>
      <c r="CY39" s="12">
        <v>97.920804162276909</v>
      </c>
      <c r="CZ39" s="12">
        <v>89.639536579488777</v>
      </c>
      <c r="DA39" s="12">
        <v>99.292185748345219</v>
      </c>
      <c r="DB39" s="12">
        <v>92.433049555984326</v>
      </c>
    </row>
    <row r="40" spans="2:106" x14ac:dyDescent="0.35">
      <c r="B40" s="65"/>
      <c r="C40" s="65"/>
      <c r="D40" s="65"/>
      <c r="F40" s="64">
        <v>35</v>
      </c>
      <c r="G40" s="12">
        <v>99.693579866288928</v>
      </c>
      <c r="H40" s="12">
        <v>102.72257238975726</v>
      </c>
      <c r="I40" s="12">
        <v>102.51989149546716</v>
      </c>
      <c r="J40" s="12">
        <v>109.86053692031419</v>
      </c>
      <c r="K40" s="12">
        <v>90.695209817204159</v>
      </c>
      <c r="L40" s="12">
        <v>97.594454725913238</v>
      </c>
      <c r="M40" s="12">
        <v>94.081815657409607</v>
      </c>
      <c r="N40" s="12">
        <v>103.03355136566097</v>
      </c>
      <c r="O40" s="12">
        <v>95.182213297084672</v>
      </c>
      <c r="P40" s="12">
        <v>107.35374214855256</v>
      </c>
      <c r="Q40" s="12">
        <v>89.952402756898664</v>
      </c>
      <c r="R40" s="12">
        <v>88.096124070580117</v>
      </c>
      <c r="S40" s="12">
        <v>92.734183251741342</v>
      </c>
      <c r="T40" s="12">
        <v>94.352174326195382</v>
      </c>
      <c r="U40" s="12">
        <v>93.446203916391823</v>
      </c>
      <c r="V40" s="12">
        <v>98.954274360585259</v>
      </c>
      <c r="W40" s="12">
        <v>100.85207148003974</v>
      </c>
      <c r="X40" s="12">
        <v>105.33295860805083</v>
      </c>
      <c r="Y40" s="12">
        <v>90.822993822803255</v>
      </c>
      <c r="Z40" s="12">
        <v>107.89912064647069</v>
      </c>
      <c r="AA40" s="12">
        <v>97.622785485873464</v>
      </c>
      <c r="AB40" s="12">
        <v>87.262845024815761</v>
      </c>
      <c r="AC40" s="12">
        <v>92.415723681915551</v>
      </c>
      <c r="AD40" s="12">
        <v>86.12297531508375</v>
      </c>
      <c r="AE40" s="12">
        <v>107.3237060860265</v>
      </c>
      <c r="AF40" s="12">
        <v>102.69558313448215</v>
      </c>
      <c r="AG40" s="12">
        <v>111.5717739390675</v>
      </c>
      <c r="AH40" s="12">
        <v>108.65895799506688</v>
      </c>
      <c r="AI40" s="12">
        <v>75.880928104743361</v>
      </c>
      <c r="AJ40" s="12">
        <v>94.309064277331345</v>
      </c>
      <c r="AK40" s="12">
        <v>106.51308482702007</v>
      </c>
      <c r="AL40" s="12">
        <v>92.183165886672214</v>
      </c>
      <c r="AM40" s="12">
        <v>102.81477241514949</v>
      </c>
      <c r="AN40" s="12">
        <v>97.17965692980215</v>
      </c>
      <c r="AO40" s="12">
        <v>98.559542291332036</v>
      </c>
      <c r="AP40" s="12">
        <v>109.20736056286842</v>
      </c>
      <c r="AQ40" s="12">
        <v>98.788757693546358</v>
      </c>
      <c r="AR40" s="12">
        <v>102.60843080468476</v>
      </c>
      <c r="AS40" s="12">
        <v>99.967485564411618</v>
      </c>
      <c r="AT40" s="12">
        <v>109.76644969341578</v>
      </c>
      <c r="AU40" s="12">
        <v>82.064082360011525</v>
      </c>
      <c r="AV40" s="12">
        <v>98.622888597310521</v>
      </c>
      <c r="AW40" s="12">
        <v>106.65465904603479</v>
      </c>
      <c r="AX40" s="12">
        <v>85.301610649912618</v>
      </c>
      <c r="AY40" s="12">
        <v>99.241549630824011</v>
      </c>
      <c r="AZ40" s="12">
        <v>99.707347342337016</v>
      </c>
      <c r="BA40" s="12">
        <v>95.020925780409016</v>
      </c>
      <c r="BB40" s="12">
        <v>89.539583111763932</v>
      </c>
      <c r="BC40" s="12">
        <v>98.355940533656394</v>
      </c>
      <c r="BD40" s="12">
        <v>101.18427578854607</v>
      </c>
      <c r="BE40" s="12">
        <v>103.82722191716311</v>
      </c>
      <c r="BF40" s="12">
        <v>98.719363247801084</v>
      </c>
      <c r="BG40" s="12">
        <v>117.71859388099983</v>
      </c>
      <c r="BH40" s="12">
        <v>99.882572865317343</v>
      </c>
      <c r="BI40" s="12">
        <v>106.72833948556217</v>
      </c>
      <c r="BJ40" s="12">
        <v>105.63077264814638</v>
      </c>
      <c r="BK40" s="12">
        <v>93.906817508104723</v>
      </c>
      <c r="BL40" s="12">
        <v>111.00193003367167</v>
      </c>
      <c r="BM40" s="12">
        <v>115.57600626256317</v>
      </c>
      <c r="BN40" s="12">
        <v>104.63387550553307</v>
      </c>
      <c r="BO40" s="12">
        <v>99.194756128417794</v>
      </c>
      <c r="BP40" s="12">
        <v>111.87286216008943</v>
      </c>
      <c r="BQ40" s="12">
        <v>97.641668869619025</v>
      </c>
      <c r="BR40" s="12">
        <v>104.67480276711285</v>
      </c>
      <c r="BS40" s="12">
        <v>96.743804331345018</v>
      </c>
      <c r="BT40" s="12">
        <v>87.662386047304608</v>
      </c>
      <c r="BU40" s="12">
        <v>113.49458216282073</v>
      </c>
      <c r="BV40" s="12">
        <v>102.80124368146062</v>
      </c>
      <c r="BW40" s="12">
        <v>93.75506831711391</v>
      </c>
      <c r="BX40" s="12">
        <v>95.310690792393871</v>
      </c>
      <c r="BY40" s="12">
        <v>107.06015725882025</v>
      </c>
      <c r="BZ40" s="12">
        <v>89.48387656128034</v>
      </c>
      <c r="CA40" s="12">
        <v>109.7800011644722</v>
      </c>
      <c r="CB40" s="12">
        <v>108.54267909744522</v>
      </c>
      <c r="CC40" s="12">
        <v>101.07341975308373</v>
      </c>
      <c r="CD40" s="12">
        <v>103.87335603591055</v>
      </c>
      <c r="CE40" s="12">
        <v>86.901684678741731</v>
      </c>
      <c r="CF40" s="12">
        <v>105.82275561100687</v>
      </c>
      <c r="CG40" s="12">
        <v>104.75431534141535</v>
      </c>
      <c r="CH40" s="12">
        <v>103.89810566048254</v>
      </c>
      <c r="CI40" s="12">
        <v>101.6588046491961</v>
      </c>
      <c r="CJ40" s="12">
        <v>104.63387550553307</v>
      </c>
      <c r="CK40" s="12">
        <v>95.360155935486546</v>
      </c>
      <c r="CL40" s="12">
        <v>95.085772752645425</v>
      </c>
      <c r="CM40" s="12">
        <v>100.04168896339252</v>
      </c>
      <c r="CN40" s="12">
        <v>91.46282334550051</v>
      </c>
      <c r="CO40" s="12">
        <v>101.84679720405256</v>
      </c>
      <c r="CP40" s="12">
        <v>107.95148480392527</v>
      </c>
      <c r="CQ40" s="12">
        <v>98.299313119787257</v>
      </c>
      <c r="CR40" s="12">
        <v>91.177401170716621</v>
      </c>
      <c r="CS40" s="12">
        <v>104.73462478112197</v>
      </c>
      <c r="CT40" s="12">
        <v>112.04805357701844</v>
      </c>
      <c r="CU40" s="12">
        <v>108.90531737240963</v>
      </c>
      <c r="CV40" s="12">
        <v>89.457251103885937</v>
      </c>
      <c r="CW40" s="12">
        <v>87.5867160881171</v>
      </c>
      <c r="CX40" s="12">
        <v>115.08315108367242</v>
      </c>
      <c r="CY40" s="12">
        <v>84.26242200366687</v>
      </c>
      <c r="CZ40" s="12">
        <v>90.063292898412328</v>
      </c>
      <c r="DA40" s="12">
        <v>85.534213919891044</v>
      </c>
      <c r="DB40" s="12">
        <v>93.218807503581047</v>
      </c>
    </row>
    <row r="41" spans="2:106" x14ac:dyDescent="0.35">
      <c r="B41" s="65"/>
      <c r="C41" s="65"/>
      <c r="D41" s="65"/>
      <c r="F41" s="64">
        <v>36</v>
      </c>
      <c r="G41" s="12">
        <v>106.33069703326328</v>
      </c>
      <c r="H41" s="12">
        <v>98.811097157158656</v>
      </c>
      <c r="I41" s="12">
        <v>102.98871327686356</v>
      </c>
      <c r="J41" s="12">
        <v>88.791159921674989</v>
      </c>
      <c r="K41" s="12">
        <v>92.458492670266423</v>
      </c>
      <c r="L41" s="12">
        <v>101.4559191185981</v>
      </c>
      <c r="M41" s="12">
        <v>103.90883769796346</v>
      </c>
      <c r="N41" s="12">
        <v>107.85114480095217</v>
      </c>
      <c r="O41" s="12">
        <v>101.98861016542651</v>
      </c>
      <c r="P41" s="12">
        <v>109.29301222640788</v>
      </c>
      <c r="Q41" s="12">
        <v>87.039336701855063</v>
      </c>
      <c r="R41" s="12">
        <v>84.206715453183278</v>
      </c>
      <c r="S41" s="12">
        <v>113.78546130581526</v>
      </c>
      <c r="T41" s="12">
        <v>96.98327428632183</v>
      </c>
      <c r="U41" s="12">
        <v>102.35361312661553</v>
      </c>
      <c r="V41" s="12">
        <v>98.300859260780271</v>
      </c>
      <c r="W41" s="12">
        <v>86.962757247965783</v>
      </c>
      <c r="X41" s="12">
        <v>93.057144820340909</v>
      </c>
      <c r="Y41" s="12">
        <v>109.55781160882907</v>
      </c>
      <c r="Z41" s="12">
        <v>89.539583111763932</v>
      </c>
      <c r="AA41" s="12">
        <v>118.40212462411728</v>
      </c>
      <c r="AB41" s="12">
        <v>104.80147264170228</v>
      </c>
      <c r="AC41" s="12">
        <v>82.181270752334967</v>
      </c>
      <c r="AD41" s="12">
        <v>111.33882960857591</v>
      </c>
      <c r="AE41" s="12">
        <v>118.32777343224734</v>
      </c>
      <c r="AF41" s="12">
        <v>101.47447281051427</v>
      </c>
      <c r="AG41" s="12">
        <v>103.66555923392298</v>
      </c>
      <c r="AH41" s="12">
        <v>109.66099378274521</v>
      </c>
      <c r="AI41" s="12">
        <v>96.381848177406937</v>
      </c>
      <c r="AJ41" s="12">
        <v>105.78654635319253</v>
      </c>
      <c r="AK41" s="12">
        <v>104.00232238462195</v>
      </c>
      <c r="AL41" s="12">
        <v>108.87239366420545</v>
      </c>
      <c r="AM41" s="12">
        <v>112.10355549119413</v>
      </c>
      <c r="AN41" s="12">
        <v>90.89154698594939</v>
      </c>
      <c r="AO41" s="12">
        <v>107.87720182415796</v>
      </c>
      <c r="AP41" s="12">
        <v>112.82892299059313</v>
      </c>
      <c r="AQ41" s="12">
        <v>88.401282280392479</v>
      </c>
      <c r="AR41" s="12">
        <v>91.713457347941585</v>
      </c>
      <c r="AS41" s="12">
        <v>109.90166881820187</v>
      </c>
      <c r="AT41" s="12">
        <v>98.188991412462201</v>
      </c>
      <c r="AU41" s="12">
        <v>94.641461853461806</v>
      </c>
      <c r="AV41" s="12">
        <v>114.32777025911491</v>
      </c>
      <c r="AW41" s="12">
        <v>98.252724253688939</v>
      </c>
      <c r="AX41" s="12">
        <v>121.12919901264831</v>
      </c>
      <c r="AY41" s="12">
        <v>111.73925738839898</v>
      </c>
      <c r="AZ41" s="12">
        <v>105.88267994316993</v>
      </c>
      <c r="BA41" s="12">
        <v>100.42814463085961</v>
      </c>
      <c r="BB41" s="12">
        <v>112.99263203691225</v>
      </c>
      <c r="BC41" s="12">
        <v>105.89359387959121</v>
      </c>
      <c r="BD41" s="12">
        <v>117.08585841697641</v>
      </c>
      <c r="BE41" s="12">
        <v>108.86218458617805</v>
      </c>
      <c r="BF41" s="12">
        <v>90.567062013724353</v>
      </c>
      <c r="BG41" s="12">
        <v>126.9021256826818</v>
      </c>
      <c r="BH41" s="12">
        <v>92.843322615954094</v>
      </c>
      <c r="BI41" s="12">
        <v>102.49226559390081</v>
      </c>
      <c r="BJ41" s="12">
        <v>87.706473802973051</v>
      </c>
      <c r="BK41" s="12">
        <v>106.92730282025877</v>
      </c>
      <c r="BL41" s="12">
        <v>112.03225110657513</v>
      </c>
      <c r="BM41" s="12">
        <v>118.73222572612576</v>
      </c>
      <c r="BN41" s="12">
        <v>107.07095750840381</v>
      </c>
      <c r="BO41" s="12">
        <v>96.76558672945248</v>
      </c>
      <c r="BP41" s="12">
        <v>106.43855173620977</v>
      </c>
      <c r="BQ41" s="12">
        <v>82.124882080825046</v>
      </c>
      <c r="BR41" s="12">
        <v>97.672330209752545</v>
      </c>
      <c r="BS41" s="12">
        <v>103.77049218514003</v>
      </c>
      <c r="BT41" s="12">
        <v>118.16206349758431</v>
      </c>
      <c r="BU41" s="12">
        <v>88.760987434943672</v>
      </c>
      <c r="BV41" s="12">
        <v>86.921488925872836</v>
      </c>
      <c r="BW41" s="12">
        <v>110.50948412739672</v>
      </c>
      <c r="BX41" s="12">
        <v>78.927553456742316</v>
      </c>
      <c r="BY41" s="12">
        <v>100.59205831348663</v>
      </c>
      <c r="BZ41" s="12">
        <v>101.84991222340614</v>
      </c>
      <c r="CA41" s="12">
        <v>100.71088379627327</v>
      </c>
      <c r="CB41" s="12">
        <v>98.146984125924064</v>
      </c>
      <c r="CC41" s="12">
        <v>105.70264546695398</v>
      </c>
      <c r="CD41" s="12">
        <v>101.96598648471991</v>
      </c>
      <c r="CE41" s="12">
        <v>93.515257301623933</v>
      </c>
      <c r="CF41" s="12">
        <v>101.16733644972555</v>
      </c>
      <c r="CG41" s="12">
        <v>108.51516688271658</v>
      </c>
      <c r="CH41" s="12">
        <v>110.17131125991</v>
      </c>
      <c r="CI41" s="12">
        <v>93.6496692498622</v>
      </c>
      <c r="CJ41" s="12">
        <v>115.13103597972076</v>
      </c>
      <c r="CK41" s="12">
        <v>118.28693712013774</v>
      </c>
      <c r="CL41" s="12">
        <v>107.3597675509518</v>
      </c>
      <c r="CM41" s="12">
        <v>83.342695486498997</v>
      </c>
      <c r="CN41" s="12">
        <v>100.35464609027258</v>
      </c>
      <c r="CO41" s="12">
        <v>102.88089267996838</v>
      </c>
      <c r="CP41" s="12">
        <v>87.446653904044069</v>
      </c>
      <c r="CQ41" s="12">
        <v>113.75979081785772</v>
      </c>
      <c r="CR41" s="12">
        <v>90.568244356836658</v>
      </c>
      <c r="CS41" s="12">
        <v>91.51557403820334</v>
      </c>
      <c r="CT41" s="12">
        <v>103.35071490553673</v>
      </c>
      <c r="CU41" s="12">
        <v>102.66862798525835</v>
      </c>
      <c r="CV41" s="12">
        <v>117.79626472853124</v>
      </c>
      <c r="CW41" s="12">
        <v>93.432913925062167</v>
      </c>
      <c r="CX41" s="12">
        <v>90.581363817909732</v>
      </c>
      <c r="CY41" s="12">
        <v>110.4869059214252</v>
      </c>
      <c r="CZ41" s="12">
        <v>101.16810952022206</v>
      </c>
      <c r="DA41" s="12">
        <v>104.70554368803278</v>
      </c>
      <c r="DB41" s="12">
        <v>112.27076609211508</v>
      </c>
    </row>
    <row r="42" spans="2:106" x14ac:dyDescent="0.35">
      <c r="B42" s="65"/>
      <c r="C42" s="65"/>
      <c r="D42" s="65"/>
      <c r="F42" s="64">
        <v>37</v>
      </c>
      <c r="G42" s="12">
        <v>89.506454767251853</v>
      </c>
      <c r="H42" s="12">
        <v>84.225360094569623</v>
      </c>
      <c r="I42" s="12">
        <v>107.80646587372757</v>
      </c>
      <c r="J42" s="12">
        <v>92.942787230276735</v>
      </c>
      <c r="K42" s="12">
        <v>99.081876467244001</v>
      </c>
      <c r="L42" s="12">
        <v>78.997493599308655</v>
      </c>
      <c r="M42" s="12">
        <v>89.303978509269655</v>
      </c>
      <c r="N42" s="12">
        <v>100.59588955991785</v>
      </c>
      <c r="O42" s="12">
        <v>93.533185715932632</v>
      </c>
      <c r="P42" s="12">
        <v>99.587942056678003</v>
      </c>
      <c r="Q42" s="12">
        <v>108.9829200078384</v>
      </c>
      <c r="R42" s="12">
        <v>97.807321960863192</v>
      </c>
      <c r="S42" s="12">
        <v>100.17787442629924</v>
      </c>
      <c r="T42" s="12">
        <v>84.596615831833333</v>
      </c>
      <c r="U42" s="12">
        <v>112.60227691091131</v>
      </c>
      <c r="V42" s="12">
        <v>96.827591530745849</v>
      </c>
      <c r="W42" s="12">
        <v>84.058558766264468</v>
      </c>
      <c r="X42" s="12">
        <v>117.98971425159834</v>
      </c>
      <c r="Y42" s="12">
        <v>122.2074959310703</v>
      </c>
      <c r="Z42" s="12">
        <v>97.299642018333543</v>
      </c>
      <c r="AA42" s="12">
        <v>86.400098350713961</v>
      </c>
      <c r="AB42" s="12">
        <v>106.67566837364575</v>
      </c>
      <c r="AC42" s="12">
        <v>102.4504515749868</v>
      </c>
      <c r="AD42" s="12">
        <v>112.39677658304572</v>
      </c>
      <c r="AE42" s="12">
        <v>118.15014911699109</v>
      </c>
      <c r="AF42" s="12">
        <v>113.06054855376715</v>
      </c>
      <c r="AG42" s="12">
        <v>74.4504748377949</v>
      </c>
      <c r="AH42" s="12">
        <v>94.089102983707562</v>
      </c>
      <c r="AI42" s="12">
        <v>93.161895872617606</v>
      </c>
      <c r="AJ42" s="12">
        <v>116.20587681827601</v>
      </c>
      <c r="AK42" s="12">
        <v>102.99992279906292</v>
      </c>
      <c r="AL42" s="12">
        <v>122.69225660711527</v>
      </c>
      <c r="AM42" s="12">
        <v>89.241428011155222</v>
      </c>
      <c r="AN42" s="12">
        <v>90.144442563178018</v>
      </c>
      <c r="AO42" s="12">
        <v>96.097767507308163</v>
      </c>
      <c r="AP42" s="12">
        <v>99.512897375097964</v>
      </c>
      <c r="AQ42" s="12">
        <v>91.414256328425836</v>
      </c>
      <c r="AR42" s="12">
        <v>104.29245119448751</v>
      </c>
      <c r="AS42" s="12">
        <v>84.161331667564809</v>
      </c>
      <c r="AT42" s="12">
        <v>81.522523739840835</v>
      </c>
      <c r="AU42" s="12">
        <v>99.876445144764148</v>
      </c>
      <c r="AV42" s="12">
        <v>115.76668182678986</v>
      </c>
      <c r="AW42" s="12">
        <v>101.9425897335168</v>
      </c>
      <c r="AX42" s="12">
        <v>108.10671281215036</v>
      </c>
      <c r="AY42" s="12">
        <v>89.670868671964854</v>
      </c>
      <c r="AZ42" s="12">
        <v>100.00574118530494</v>
      </c>
      <c r="BA42" s="12">
        <v>96.470728547137696</v>
      </c>
      <c r="BB42" s="12">
        <v>117.74806150933728</v>
      </c>
      <c r="BC42" s="12">
        <v>96.394092249829555</v>
      </c>
      <c r="BD42" s="12">
        <v>109.01732164493296</v>
      </c>
      <c r="BE42" s="12">
        <v>94.156382854271214</v>
      </c>
      <c r="BF42" s="12">
        <v>101.10035216493998</v>
      </c>
      <c r="BG42" s="12">
        <v>109.03687578102108</v>
      </c>
      <c r="BH42" s="12">
        <v>92.247376212617382</v>
      </c>
      <c r="BI42" s="12">
        <v>102.26482370635495</v>
      </c>
      <c r="BJ42" s="12">
        <v>100.54532165449928</v>
      </c>
      <c r="BK42" s="12">
        <v>107.38485823603696</v>
      </c>
      <c r="BL42" s="12">
        <v>111.05813680624124</v>
      </c>
      <c r="BM42" s="12">
        <v>103.47151853929972</v>
      </c>
      <c r="BN42" s="12">
        <v>114.09675860486459</v>
      </c>
      <c r="BO42" s="12">
        <v>99.455440047313459</v>
      </c>
      <c r="BP42" s="12">
        <v>99.299848241207656</v>
      </c>
      <c r="BQ42" s="12">
        <v>94.151846749446122</v>
      </c>
      <c r="BR42" s="12">
        <v>103.20944764098385</v>
      </c>
      <c r="BS42" s="12">
        <v>96.90633103455184</v>
      </c>
      <c r="BT42" s="12">
        <v>116.68799995968584</v>
      </c>
      <c r="BU42" s="12">
        <v>102.78455445368309</v>
      </c>
      <c r="BV42" s="12">
        <v>96.88786829210585</v>
      </c>
      <c r="BW42" s="12">
        <v>105.95376832279726</v>
      </c>
      <c r="BX42" s="12">
        <v>103.06880565403844</v>
      </c>
      <c r="BY42" s="12">
        <v>117.57698555593379</v>
      </c>
      <c r="BZ42" s="12">
        <v>110.24213815981057</v>
      </c>
      <c r="CA42" s="12">
        <v>122.12709659943357</v>
      </c>
      <c r="CB42" s="12">
        <v>87.948785928892903</v>
      </c>
      <c r="CC42" s="12">
        <v>107.23596258467296</v>
      </c>
      <c r="CD42" s="12">
        <v>91.42200977075845</v>
      </c>
      <c r="CE42" s="12">
        <v>108.26821633381769</v>
      </c>
      <c r="CF42" s="12">
        <v>105.09805886395043</v>
      </c>
      <c r="CG42" s="12">
        <v>94.176334894291358</v>
      </c>
      <c r="CH42" s="12">
        <v>81.16054484853521</v>
      </c>
      <c r="CI42" s="12">
        <v>105.40010205440922</v>
      </c>
      <c r="CJ42" s="12">
        <v>86.104899107886013</v>
      </c>
      <c r="CK42" s="12">
        <v>105.49148353456985</v>
      </c>
      <c r="CL42" s="12">
        <v>89.813295542262495</v>
      </c>
      <c r="CM42" s="12">
        <v>101.48144181366661</v>
      </c>
      <c r="CN42" s="12">
        <v>99.415604179375805</v>
      </c>
      <c r="CO42" s="12">
        <v>106.96038569003576</v>
      </c>
      <c r="CP42" s="12">
        <v>80.911070451838896</v>
      </c>
      <c r="CQ42" s="12">
        <v>106.49890807835618</v>
      </c>
      <c r="CR42" s="12">
        <v>114.59552549931686</v>
      </c>
      <c r="CS42" s="12">
        <v>89.764319252572022</v>
      </c>
      <c r="CT42" s="12">
        <v>95.7427462504711</v>
      </c>
      <c r="CU42" s="12">
        <v>87.268029144615866</v>
      </c>
      <c r="CV42" s="12">
        <v>105.40806013304973</v>
      </c>
      <c r="CW42" s="12">
        <v>90.043215802870691</v>
      </c>
      <c r="CX42" s="12">
        <v>101.75116383616114</v>
      </c>
      <c r="CY42" s="12">
        <v>108.74497345648706</v>
      </c>
      <c r="CZ42" s="12">
        <v>109.5276618594653</v>
      </c>
      <c r="DA42" s="12">
        <v>102.84662746707909</v>
      </c>
      <c r="DB42" s="12">
        <v>83.193811203818768</v>
      </c>
    </row>
    <row r="43" spans="2:106" x14ac:dyDescent="0.35">
      <c r="B43" s="65"/>
      <c r="C43" s="65"/>
      <c r="D43" s="65"/>
      <c r="F43" s="64">
        <v>38</v>
      </c>
      <c r="G43" s="12">
        <v>117.13215169729665</v>
      </c>
      <c r="H43" s="12">
        <v>97.765769421675941</v>
      </c>
      <c r="I43" s="12">
        <v>100.31866420613369</v>
      </c>
      <c r="J43" s="12">
        <v>93.023027400340652</v>
      </c>
      <c r="K43" s="12">
        <v>90.026890372973867</v>
      </c>
      <c r="L43" s="12">
        <v>118.83045115391724</v>
      </c>
      <c r="M43" s="12">
        <v>105.67026745557087</v>
      </c>
      <c r="N43" s="12">
        <v>111.42802830145229</v>
      </c>
      <c r="O43" s="12">
        <v>116.45253178139683</v>
      </c>
      <c r="P43" s="12">
        <v>96.722021933237556</v>
      </c>
      <c r="Q43" s="12">
        <v>105.91727484788862</v>
      </c>
      <c r="R43" s="12">
        <v>102.82751670965808</v>
      </c>
      <c r="S43" s="12">
        <v>93.150299815170001</v>
      </c>
      <c r="T43" s="12">
        <v>101.3601152204501</v>
      </c>
      <c r="U43" s="12">
        <v>89.513094078574795</v>
      </c>
      <c r="V43" s="12">
        <v>110.5788330984069</v>
      </c>
      <c r="W43" s="12">
        <v>104.46758576799766</v>
      </c>
      <c r="X43" s="12">
        <v>105.00680243931129</v>
      </c>
      <c r="Y43" s="12">
        <v>109.74305294221267</v>
      </c>
      <c r="Z43" s="12">
        <v>98.791827238164842</v>
      </c>
      <c r="AA43" s="12">
        <v>77.112747728824615</v>
      </c>
      <c r="AB43" s="12">
        <v>116.79050001257565</v>
      </c>
      <c r="AC43" s="12">
        <v>92.261837178375572</v>
      </c>
      <c r="AD43" s="12">
        <v>107.84593794378452</v>
      </c>
      <c r="AE43" s="12">
        <v>101.96286009668256</v>
      </c>
      <c r="AF43" s="12">
        <v>100.3668901626952</v>
      </c>
      <c r="AG43" s="12">
        <v>113.38696620223345</v>
      </c>
      <c r="AH43" s="12">
        <v>88.114723237231374</v>
      </c>
      <c r="AI43" s="12">
        <v>108.00617954155314</v>
      </c>
      <c r="AJ43" s="12">
        <v>119.9128407984972</v>
      </c>
      <c r="AK43" s="12">
        <v>84.177384249051102</v>
      </c>
      <c r="AL43" s="12">
        <v>103.37499841407407</v>
      </c>
      <c r="AM43" s="12">
        <v>105.39921529707499</v>
      </c>
      <c r="AN43" s="12">
        <v>110.41294126480352</v>
      </c>
      <c r="AO43" s="12">
        <v>100.69554744186462</v>
      </c>
      <c r="AP43" s="12">
        <v>80.404663801891729</v>
      </c>
      <c r="AQ43" s="12">
        <v>110.18286184262251</v>
      </c>
      <c r="AR43" s="12">
        <v>93.68333192251157</v>
      </c>
      <c r="AS43" s="12">
        <v>97.865268142049899</v>
      </c>
      <c r="AT43" s="12">
        <v>87.380761012900621</v>
      </c>
      <c r="AU43" s="12">
        <v>80.858774506486952</v>
      </c>
      <c r="AV43" s="12">
        <v>100.9350287655252</v>
      </c>
      <c r="AW43" s="12">
        <v>114.00030669174157</v>
      </c>
      <c r="AX43" s="12">
        <v>93.881010595941916</v>
      </c>
      <c r="AY43" s="12">
        <v>101.05187609733548</v>
      </c>
      <c r="AZ43" s="12">
        <v>108.59902229422005</v>
      </c>
      <c r="BA43" s="12">
        <v>88.492254487937316</v>
      </c>
      <c r="BB43" s="12">
        <v>94.966287886200007</v>
      </c>
      <c r="BC43" s="12">
        <v>98.072212292754557</v>
      </c>
      <c r="BD43" s="12">
        <v>95.225130078324582</v>
      </c>
      <c r="BE43" s="12">
        <v>105.74227669858374</v>
      </c>
      <c r="BF43" s="12">
        <v>96.537417246145196</v>
      </c>
      <c r="BG43" s="12">
        <v>87.84373929083813</v>
      </c>
      <c r="BH43" s="12">
        <v>102.17936531043961</v>
      </c>
      <c r="BI43" s="12">
        <v>89.799130162282381</v>
      </c>
      <c r="BJ43" s="12">
        <v>101.51702579387347</v>
      </c>
      <c r="BK43" s="12">
        <v>94.01240984298056</v>
      </c>
      <c r="BL43" s="12">
        <v>83.222005539573729</v>
      </c>
      <c r="BM43" s="12">
        <v>95.766188476409297</v>
      </c>
      <c r="BN43" s="12">
        <v>87.109868015977554</v>
      </c>
      <c r="BO43" s="12">
        <v>85.830527293728665</v>
      </c>
      <c r="BP43" s="12">
        <v>96.357337295194156</v>
      </c>
      <c r="BQ43" s="12">
        <v>94.800623426272068</v>
      </c>
      <c r="BR43" s="12">
        <v>95.095254234911408</v>
      </c>
      <c r="BS43" s="12">
        <v>104.94101186632179</v>
      </c>
      <c r="BT43" s="12">
        <v>81.488645062199794</v>
      </c>
      <c r="BU43" s="12">
        <v>119.8851921595633</v>
      </c>
      <c r="BV43" s="12">
        <v>100.78453012974933</v>
      </c>
      <c r="BW43" s="12">
        <v>94.298264027747791</v>
      </c>
      <c r="BX43" s="12">
        <v>100.74232957558706</v>
      </c>
      <c r="BY43" s="12">
        <v>100.36383198676049</v>
      </c>
      <c r="BZ43" s="12">
        <v>91.424215295410249</v>
      </c>
      <c r="CA43" s="12">
        <v>96.139013092033565</v>
      </c>
      <c r="CB43" s="12">
        <v>99.508304426854011</v>
      </c>
      <c r="CC43" s="12">
        <v>93.380629348393995</v>
      </c>
      <c r="CD43" s="12">
        <v>87.281762514612637</v>
      </c>
      <c r="CE43" s="12">
        <v>101.41109239848447</v>
      </c>
      <c r="CF43" s="12">
        <v>91.223580764199141</v>
      </c>
      <c r="CG43" s="12">
        <v>109.44967268878827</v>
      </c>
      <c r="CH43" s="12">
        <v>91.728554959991015</v>
      </c>
      <c r="CI43" s="12">
        <v>121.5153704630211</v>
      </c>
      <c r="CJ43" s="12">
        <v>86.259899742435664</v>
      </c>
      <c r="CK43" s="12">
        <v>98.79491952015087</v>
      </c>
      <c r="CL43" s="12">
        <v>111.21456989494618</v>
      </c>
      <c r="CM43" s="12">
        <v>122.2255039261654</v>
      </c>
      <c r="CN43" s="12">
        <v>93.297547007387038</v>
      </c>
      <c r="CO43" s="12">
        <v>114.82112566009164</v>
      </c>
      <c r="CP43" s="12">
        <v>123.4707840718329</v>
      </c>
      <c r="CQ43" s="12">
        <v>99.141778062039521</v>
      </c>
      <c r="CR43" s="12">
        <v>106.15223143540788</v>
      </c>
      <c r="CS43" s="12">
        <v>97.518000327545451</v>
      </c>
      <c r="CT43" s="12">
        <v>111.46779595728731</v>
      </c>
      <c r="CU43" s="12">
        <v>110.23954609991051</v>
      </c>
      <c r="CV43" s="12">
        <v>105.77749688090989</v>
      </c>
      <c r="CW43" s="12">
        <v>96.421843206917401</v>
      </c>
      <c r="CX43" s="12">
        <v>94.584845808276441</v>
      </c>
      <c r="CY43" s="12">
        <v>100.8505367077305</v>
      </c>
      <c r="CZ43" s="12">
        <v>95.567043242772343</v>
      </c>
      <c r="DA43" s="12">
        <v>122.11836545029655</v>
      </c>
      <c r="DB43" s="12">
        <v>103.3127093956864</v>
      </c>
    </row>
    <row r="44" spans="2:106" x14ac:dyDescent="0.35">
      <c r="B44" s="65"/>
      <c r="C44" s="65"/>
      <c r="D44" s="65"/>
      <c r="F44" s="64">
        <v>39</v>
      </c>
      <c r="G44" s="12">
        <v>88.237868819851428</v>
      </c>
      <c r="H44" s="12">
        <v>86.152943165507168</v>
      </c>
      <c r="I44" s="12">
        <v>95.175335243402515</v>
      </c>
      <c r="J44" s="12">
        <v>99.767044300824637</v>
      </c>
      <c r="K44" s="12">
        <v>89.309412740112748</v>
      </c>
      <c r="L44" s="12">
        <v>107.40496943762992</v>
      </c>
      <c r="M44" s="12">
        <v>93.826497757254401</v>
      </c>
      <c r="N44" s="12">
        <v>106.18367721472168</v>
      </c>
      <c r="O44" s="12">
        <v>104.142782472627</v>
      </c>
      <c r="P44" s="12">
        <v>110.15591806208249</v>
      </c>
      <c r="Q44" s="12">
        <v>87.032242643181235</v>
      </c>
      <c r="R44" s="12">
        <v>93.842220646911301</v>
      </c>
      <c r="S44" s="12">
        <v>98.311727722466458</v>
      </c>
      <c r="T44" s="12">
        <v>77.185689203906804</v>
      </c>
      <c r="U44" s="12">
        <v>93.103790529858088</v>
      </c>
      <c r="V44" s="12">
        <v>102.50884113484062</v>
      </c>
      <c r="W44" s="12">
        <v>121.27399056917056</v>
      </c>
      <c r="X44" s="12">
        <v>89.847924553032499</v>
      </c>
      <c r="Y44" s="12">
        <v>90.907758729008492</v>
      </c>
      <c r="Z44" s="12">
        <v>98.263592715375125</v>
      </c>
      <c r="AA44" s="12">
        <v>95.631094407144701</v>
      </c>
      <c r="AB44" s="12">
        <v>94.08546500490047</v>
      </c>
      <c r="AC44" s="12">
        <v>92.509219737257808</v>
      </c>
      <c r="AD44" s="12">
        <v>95.759503690351266</v>
      </c>
      <c r="AE44" s="12">
        <v>104.37817107012961</v>
      </c>
      <c r="AF44" s="12">
        <v>102.13785824598745</v>
      </c>
      <c r="AG44" s="12">
        <v>112.9908585222438</v>
      </c>
      <c r="AH44" s="12">
        <v>109.08069068827899</v>
      </c>
      <c r="AI44" s="12">
        <v>107.40194536774652</v>
      </c>
      <c r="AJ44" s="12">
        <v>97.381280536501436</v>
      </c>
      <c r="AK44" s="12">
        <v>109.97940787783591</v>
      </c>
      <c r="AL44" s="12">
        <v>105.83636392548215</v>
      </c>
      <c r="AM44" s="12">
        <v>97.548752617149148</v>
      </c>
      <c r="AN44" s="12">
        <v>79.7182681504637</v>
      </c>
      <c r="AO44" s="12">
        <v>107.56797362555517</v>
      </c>
      <c r="AP44" s="12">
        <v>96.447104422259144</v>
      </c>
      <c r="AQ44" s="12">
        <v>100.98805230663856</v>
      </c>
      <c r="AR44" s="12">
        <v>93.517144503130112</v>
      </c>
      <c r="AS44" s="12">
        <v>104.13194811699213</v>
      </c>
      <c r="AT44" s="12">
        <v>95.268808561377227</v>
      </c>
      <c r="AU44" s="12">
        <v>103.40173755830619</v>
      </c>
      <c r="AV44" s="12">
        <v>104.88232672068989</v>
      </c>
      <c r="AW44" s="12">
        <v>98.295425029937178</v>
      </c>
      <c r="AX44" s="12">
        <v>93.483129401283804</v>
      </c>
      <c r="AY44" s="12">
        <v>106.87875854055164</v>
      </c>
      <c r="AZ44" s="12">
        <v>97.266309037513565</v>
      </c>
      <c r="BA44" s="12">
        <v>98.950431745470269</v>
      </c>
      <c r="BB44" s="12">
        <v>105.83363544137683</v>
      </c>
      <c r="BC44" s="12">
        <v>110.60564045474166</v>
      </c>
      <c r="BD44" s="12">
        <v>94.312656781403348</v>
      </c>
      <c r="BE44" s="12">
        <v>91.34995505301049</v>
      </c>
      <c r="BF44" s="12">
        <v>93.868095771176741</v>
      </c>
      <c r="BG44" s="12">
        <v>117.14215613901615</v>
      </c>
      <c r="BH44" s="12">
        <v>104.59814373243717</v>
      </c>
      <c r="BI44" s="12">
        <v>86.369175530853681</v>
      </c>
      <c r="BJ44" s="12">
        <v>113.18906015512766</v>
      </c>
      <c r="BK44" s="12">
        <v>100.63957941165427</v>
      </c>
      <c r="BL44" s="12">
        <v>93.715050550235901</v>
      </c>
      <c r="BM44" s="12">
        <v>93.452831859030994</v>
      </c>
      <c r="BN44" s="12">
        <v>89.835123415105045</v>
      </c>
      <c r="BO44" s="12">
        <v>109.8084228739026</v>
      </c>
      <c r="BP44" s="12">
        <v>90.56346950965235</v>
      </c>
      <c r="BQ44" s="12">
        <v>120.41506377281621</v>
      </c>
      <c r="BR44" s="12">
        <v>106.23842879576841</v>
      </c>
      <c r="BS44" s="12">
        <v>102.32295178648201</v>
      </c>
      <c r="BT44" s="12">
        <v>92.355401445820462</v>
      </c>
      <c r="BU44" s="12">
        <v>100.30030378184165</v>
      </c>
      <c r="BV44" s="12">
        <v>91.955814948596526</v>
      </c>
      <c r="BW44" s="12">
        <v>102.00499243874219</v>
      </c>
      <c r="BX44" s="12">
        <v>85.691420079092495</v>
      </c>
      <c r="BY44" s="12">
        <v>94.261315805488266</v>
      </c>
      <c r="BZ44" s="12">
        <v>101.23513927974273</v>
      </c>
      <c r="CA44" s="12">
        <v>104.05292439609184</v>
      </c>
      <c r="CB44" s="12">
        <v>97.859788436471717</v>
      </c>
      <c r="CC44" s="12">
        <v>122.29844540124759</v>
      </c>
      <c r="CD44" s="12">
        <v>116.98467713140417</v>
      </c>
      <c r="CE44" s="12">
        <v>109.90291937341681</v>
      </c>
      <c r="CF44" s="12">
        <v>108.60234194988152</v>
      </c>
      <c r="CG44" s="12">
        <v>102.76149876299314</v>
      </c>
      <c r="CH44" s="12">
        <v>114.66914909542538</v>
      </c>
      <c r="CI44" s="12">
        <v>107.19130639481591</v>
      </c>
      <c r="CJ44" s="12">
        <v>97.710051502508577</v>
      </c>
      <c r="CK44" s="12">
        <v>113.41891220363323</v>
      </c>
      <c r="CL44" s="12">
        <v>114.47451722924598</v>
      </c>
      <c r="CM44" s="12">
        <v>95.74358753307024</v>
      </c>
      <c r="CN44" s="12">
        <v>91.712388691667002</v>
      </c>
      <c r="CO44" s="12">
        <v>97.786937910859706</v>
      </c>
      <c r="CP44" s="12">
        <v>101.01496198112727</v>
      </c>
      <c r="CQ44" s="12">
        <v>108.51516688271658</v>
      </c>
      <c r="CR44" s="12">
        <v>110.27710823109373</v>
      </c>
      <c r="CS44" s="12">
        <v>97.538498064386658</v>
      </c>
      <c r="CT44" s="12">
        <v>102.68765916189295</v>
      </c>
      <c r="CU44" s="12">
        <v>85.72116055584047</v>
      </c>
      <c r="CV44" s="12">
        <v>111.48700903286226</v>
      </c>
      <c r="CW44" s="12">
        <v>128.90592440962791</v>
      </c>
      <c r="CX44" s="12">
        <v>88.829790709132794</v>
      </c>
      <c r="CY44" s="12">
        <v>101.23745849123225</v>
      </c>
      <c r="CZ44" s="12">
        <v>96.0283275868278</v>
      </c>
      <c r="DA44" s="12">
        <v>108.28006250230828</v>
      </c>
      <c r="DB44" s="12">
        <v>99.341252987505868</v>
      </c>
    </row>
    <row r="45" spans="2:106" x14ac:dyDescent="0.35">
      <c r="B45" s="65"/>
      <c r="C45" s="65"/>
      <c r="D45" s="65"/>
      <c r="F45" s="64">
        <v>40</v>
      </c>
      <c r="G45" s="12">
        <v>91.879462868382689</v>
      </c>
      <c r="H45" s="12">
        <v>103.51299149770057</v>
      </c>
      <c r="I45" s="12">
        <v>89.49849668861134</v>
      </c>
      <c r="J45" s="12">
        <v>103.71961732525961</v>
      </c>
      <c r="K45" s="12">
        <v>95.419705101085128</v>
      </c>
      <c r="L45" s="12">
        <v>100.2168917490053</v>
      </c>
      <c r="M45" s="12">
        <v>101.8273453861184</v>
      </c>
      <c r="N45" s="12">
        <v>90.867195265309419</v>
      </c>
      <c r="O45" s="12">
        <v>99.607075551466551</v>
      </c>
      <c r="P45" s="12">
        <v>87.657474775915034</v>
      </c>
      <c r="Q45" s="12">
        <v>96.709914285020204</v>
      </c>
      <c r="R45" s="12">
        <v>98.813404999964405</v>
      </c>
      <c r="S45" s="12">
        <v>94.030690686486196</v>
      </c>
      <c r="T45" s="12">
        <v>85.886688591563143</v>
      </c>
      <c r="U45" s="12">
        <v>114.86487235524692</v>
      </c>
      <c r="V45" s="12">
        <v>110.37356014421675</v>
      </c>
      <c r="W45" s="12">
        <v>96.5512188282446</v>
      </c>
      <c r="X45" s="12">
        <v>97.735176293645054</v>
      </c>
      <c r="Y45" s="12">
        <v>108.17169620859204</v>
      </c>
      <c r="Z45" s="12">
        <v>105.93277036387008</v>
      </c>
      <c r="AA45" s="12">
        <v>94.590166352281813</v>
      </c>
      <c r="AB45" s="12">
        <v>91.738241078564897</v>
      </c>
      <c r="AC45" s="12">
        <v>120.83197614410892</v>
      </c>
      <c r="AD45" s="12">
        <v>100.12583996067406</v>
      </c>
      <c r="AE45" s="12">
        <v>106.45455884296098</v>
      </c>
      <c r="AF45" s="12">
        <v>71.094075590372086</v>
      </c>
      <c r="AG45" s="12">
        <v>103.82722191716311</v>
      </c>
      <c r="AH45" s="12">
        <v>113.33653472102014</v>
      </c>
      <c r="AI45" s="12">
        <v>101.13421947389725</v>
      </c>
      <c r="AJ45" s="12">
        <v>109.6171788754873</v>
      </c>
      <c r="AK45" s="12">
        <v>101.40723841468571</v>
      </c>
      <c r="AL45" s="12">
        <v>102.9687271307921</v>
      </c>
      <c r="AM45" s="12">
        <v>94.11186308861943</v>
      </c>
      <c r="AN45" s="12">
        <v>103.48209141520783</v>
      </c>
      <c r="AO45" s="12">
        <v>97.927056938351598</v>
      </c>
      <c r="AP45" s="12">
        <v>96.334440766077023</v>
      </c>
      <c r="AQ45" s="12">
        <v>103.25942437484628</v>
      </c>
      <c r="AR45" s="12">
        <v>92.560765349480789</v>
      </c>
      <c r="AS45" s="12">
        <v>104.00314092985354</v>
      </c>
      <c r="AT45" s="12">
        <v>107.79298261477379</v>
      </c>
      <c r="AU45" s="12">
        <v>97.300437826197594</v>
      </c>
      <c r="AV45" s="12">
        <v>98.549492374877445</v>
      </c>
      <c r="AW45" s="12">
        <v>101.90051423487603</v>
      </c>
      <c r="AX45" s="12">
        <v>83.656061885994859</v>
      </c>
      <c r="AY45" s="12">
        <v>96.477242802939145</v>
      </c>
      <c r="AZ45" s="12">
        <v>103.18528918796801</v>
      </c>
      <c r="BA45" s="12">
        <v>100.33473952498753</v>
      </c>
      <c r="BB45" s="12">
        <v>100.59895910453633</v>
      </c>
      <c r="BC45" s="12">
        <v>110.42481017066166</v>
      </c>
      <c r="BD45" s="12">
        <v>88.866829880862497</v>
      </c>
      <c r="BE45" s="12">
        <v>119.22308001667261</v>
      </c>
      <c r="BF45" s="12">
        <v>99.308283804566599</v>
      </c>
      <c r="BG45" s="12">
        <v>91.5648004389368</v>
      </c>
      <c r="BH45" s="12">
        <v>121.88589860452339</v>
      </c>
      <c r="BI45" s="12">
        <v>94.383551893406548</v>
      </c>
      <c r="BJ45" s="12">
        <v>92.158222994476091</v>
      </c>
      <c r="BK45" s="12">
        <v>121.74547262256965</v>
      </c>
      <c r="BL45" s="12">
        <v>95.738562574842945</v>
      </c>
      <c r="BM45" s="12">
        <v>109.97688403003849</v>
      </c>
      <c r="BN45" s="12">
        <v>102.24285940930713</v>
      </c>
      <c r="BO45" s="12">
        <v>93.430060385435354</v>
      </c>
      <c r="BP45" s="12">
        <v>112.98908500757534</v>
      </c>
      <c r="BQ45" s="12">
        <v>96.829194515157724</v>
      </c>
      <c r="BR45" s="12">
        <v>89.051161719544325</v>
      </c>
      <c r="BS45" s="12">
        <v>101.16348246592679</v>
      </c>
      <c r="BT45" s="12">
        <v>83.418774718302302</v>
      </c>
      <c r="BU45" s="12">
        <v>97.948930285929237</v>
      </c>
      <c r="BV45" s="12">
        <v>118.4480995812919</v>
      </c>
      <c r="BW45" s="12">
        <v>119.24736352520995</v>
      </c>
      <c r="BX45" s="12">
        <v>102.97511633107206</v>
      </c>
      <c r="BY45" s="12">
        <v>96.401447788230143</v>
      </c>
      <c r="BZ45" s="12">
        <v>103.5830566957884</v>
      </c>
      <c r="CA45" s="12">
        <v>90.710512065561488</v>
      </c>
      <c r="CB45" s="12">
        <v>92.53452642733464</v>
      </c>
      <c r="CC45" s="12">
        <v>91.874142324377317</v>
      </c>
      <c r="CD45" s="12">
        <v>78.046434989664704</v>
      </c>
      <c r="CE45" s="12">
        <v>97.577128851844463</v>
      </c>
      <c r="CF45" s="12">
        <v>90.039441399858333</v>
      </c>
      <c r="CG45" s="12">
        <v>101.7208776625921</v>
      </c>
      <c r="CH45" s="12">
        <v>98.996577232901473</v>
      </c>
      <c r="CI45" s="12">
        <v>100.13272938303999</v>
      </c>
      <c r="CJ45" s="12">
        <v>99.679039319744334</v>
      </c>
      <c r="CK45" s="12">
        <v>110.45118551701307</v>
      </c>
      <c r="CL45" s="12">
        <v>95.747771208698396</v>
      </c>
      <c r="CM45" s="12">
        <v>88.453600963111967</v>
      </c>
      <c r="CN45" s="12">
        <v>103.17966168950079</v>
      </c>
      <c r="CO45" s="12">
        <v>93.922483554342762</v>
      </c>
      <c r="CP45" s="12">
        <v>89.017669577151537</v>
      </c>
      <c r="CQ45" s="12">
        <v>111.40160748036578</v>
      </c>
      <c r="CR45" s="12">
        <v>115.19624674983788</v>
      </c>
      <c r="CS45" s="12">
        <v>103.53089717464172</v>
      </c>
      <c r="CT45" s="12">
        <v>92.533503245795146</v>
      </c>
      <c r="CU45" s="12">
        <v>107.15667738404591</v>
      </c>
      <c r="CV45" s="12">
        <v>101.56502437675954</v>
      </c>
      <c r="CW45" s="12">
        <v>99.888689217186766</v>
      </c>
      <c r="CX45" s="12">
        <v>101.5750856618979</v>
      </c>
      <c r="CY45" s="12">
        <v>104.61089939562953</v>
      </c>
      <c r="CZ45" s="12">
        <v>88.824083629879169</v>
      </c>
      <c r="DA45" s="12">
        <v>103.26990630128421</v>
      </c>
      <c r="DB45" s="12">
        <v>94.470226738485508</v>
      </c>
    </row>
    <row r="46" spans="2:106" x14ac:dyDescent="0.35">
      <c r="B46" s="65"/>
      <c r="C46" s="65"/>
      <c r="D46" s="65"/>
      <c r="F46" s="64">
        <v>41</v>
      </c>
      <c r="G46" s="12">
        <v>90.35971995908767</v>
      </c>
      <c r="H46" s="12">
        <v>99.940712314128177</v>
      </c>
      <c r="I46" s="12">
        <v>99.094939084898215</v>
      </c>
      <c r="J46" s="12">
        <v>104.27484110332443</v>
      </c>
      <c r="K46" s="12">
        <v>96.114274836145341</v>
      </c>
      <c r="L46" s="12">
        <v>90.335345501080155</v>
      </c>
      <c r="M46" s="12">
        <v>97.789291228400543</v>
      </c>
      <c r="N46" s="12">
        <v>90.186620379972737</v>
      </c>
      <c r="O46" s="12">
        <v>91.092408890835941</v>
      </c>
      <c r="P46" s="12">
        <v>101.94024778465973</v>
      </c>
      <c r="Q46" s="12">
        <v>104.26059614255792</v>
      </c>
      <c r="R46" s="12">
        <v>91.685388067708118</v>
      </c>
      <c r="S46" s="12">
        <v>115.9115188580472</v>
      </c>
      <c r="T46" s="12">
        <v>111.32721081376076</v>
      </c>
      <c r="U46" s="12">
        <v>99.694341568101663</v>
      </c>
      <c r="V46" s="12">
        <v>97.248039562691702</v>
      </c>
      <c r="W46" s="12">
        <v>85.958811521413736</v>
      </c>
      <c r="X46" s="12">
        <v>95.756979842553847</v>
      </c>
      <c r="Y46" s="12">
        <v>101.06726929516299</v>
      </c>
      <c r="Z46" s="12">
        <v>104.97993823955767</v>
      </c>
      <c r="AA46" s="12">
        <v>96.755900610878598</v>
      </c>
      <c r="AB46" s="12">
        <v>89.502475727931596</v>
      </c>
      <c r="AC46" s="12">
        <v>93.615006133040879</v>
      </c>
      <c r="AD46" s="12">
        <v>97.794782302662497</v>
      </c>
      <c r="AE46" s="12">
        <v>101.39718849823112</v>
      </c>
      <c r="AF46" s="12">
        <v>102.37406538872165</v>
      </c>
      <c r="AG46" s="12">
        <v>108.87464466359233</v>
      </c>
      <c r="AH46" s="12">
        <v>98.840371517871972</v>
      </c>
      <c r="AI46" s="12">
        <v>93.017172528197989</v>
      </c>
      <c r="AJ46" s="12">
        <v>98.087025687709684</v>
      </c>
      <c r="AK46" s="12">
        <v>104.7089656618482</v>
      </c>
      <c r="AL46" s="12">
        <v>104.40090843767393</v>
      </c>
      <c r="AM46" s="12">
        <v>98.157875324977795</v>
      </c>
      <c r="AN46" s="12">
        <v>99.377280346379848</v>
      </c>
      <c r="AO46" s="12">
        <v>97.58657622805913</v>
      </c>
      <c r="AP46" s="12">
        <v>108.46580405777786</v>
      </c>
      <c r="AQ46" s="12">
        <v>95.673965713649523</v>
      </c>
      <c r="AR46" s="12">
        <v>93.057144820340909</v>
      </c>
      <c r="AS46" s="12">
        <v>99.680562723369803</v>
      </c>
      <c r="AT46" s="12">
        <v>110.42085386870895</v>
      </c>
      <c r="AU46" s="12">
        <v>112.85859525523847</v>
      </c>
      <c r="AV46" s="12">
        <v>101.30301032186253</v>
      </c>
      <c r="AW46" s="12">
        <v>80.901611706940457</v>
      </c>
      <c r="AX46" s="12">
        <v>95.540861164045054</v>
      </c>
      <c r="AY46" s="12">
        <v>105.00940586789511</v>
      </c>
      <c r="AZ46" s="12">
        <v>118.00513018679339</v>
      </c>
      <c r="BA46" s="12">
        <v>86.788998285192065</v>
      </c>
      <c r="BB46" s="12">
        <v>93.309029377996922</v>
      </c>
      <c r="BC46" s="12">
        <v>99.643057435605442</v>
      </c>
      <c r="BD46" s="12">
        <v>87.936121215170715</v>
      </c>
      <c r="BE46" s="12">
        <v>96.511405697674491</v>
      </c>
      <c r="BF46" s="12">
        <v>95.84304077870911</v>
      </c>
      <c r="BG46" s="12">
        <v>96.421024661685806</v>
      </c>
      <c r="BH46" s="12">
        <v>102.35439756579581</v>
      </c>
      <c r="BI46" s="12">
        <v>86.518741934560239</v>
      </c>
      <c r="BJ46" s="12">
        <v>93.639369222364621</v>
      </c>
      <c r="BK46" s="12">
        <v>100.71012209446053</v>
      </c>
      <c r="BL46" s="12">
        <v>101.60143827088177</v>
      </c>
      <c r="BM46" s="12">
        <v>111.73164037027163</v>
      </c>
      <c r="BN46" s="12">
        <v>97.510110461007571</v>
      </c>
      <c r="BO46" s="12">
        <v>105.7630359151517</v>
      </c>
      <c r="BP46" s="12">
        <v>106.58988028590102</v>
      </c>
      <c r="BQ46" s="12">
        <v>96.653332345886156</v>
      </c>
      <c r="BR46" s="12">
        <v>121.30345819750801</v>
      </c>
      <c r="BS46" s="12">
        <v>96.744622876576614</v>
      </c>
      <c r="BT46" s="12">
        <v>115.19142642791849</v>
      </c>
      <c r="BU46" s="12">
        <v>93.98216914414661</v>
      </c>
      <c r="BV46" s="12">
        <v>79.754102241713554</v>
      </c>
      <c r="BW46" s="12">
        <v>98.906571363477269</v>
      </c>
      <c r="BX46" s="12">
        <v>105.92001470067771</v>
      </c>
      <c r="BY46" s="12">
        <v>112.15144038724247</v>
      </c>
      <c r="BZ46" s="12">
        <v>117.79626472853124</v>
      </c>
      <c r="CA46" s="12">
        <v>89.41045760147972</v>
      </c>
      <c r="CB46" s="12">
        <v>101.02265858004102</v>
      </c>
      <c r="CC46" s="12">
        <v>100.97497832030058</v>
      </c>
      <c r="CD46" s="12">
        <v>98.531711753457785</v>
      </c>
      <c r="CE46" s="12">
        <v>90.769242685928475</v>
      </c>
      <c r="CF46" s="12">
        <v>106.00132352701621</v>
      </c>
      <c r="CG46" s="12">
        <v>82.226017891662195</v>
      </c>
      <c r="CH46" s="12">
        <v>84.249188855756074</v>
      </c>
      <c r="CI46" s="12">
        <v>90.275387062865775</v>
      </c>
      <c r="CJ46" s="12">
        <v>106.30641352472594</v>
      </c>
      <c r="CK46" s="12">
        <v>103.99154487240594</v>
      </c>
      <c r="CL46" s="12">
        <v>101.75737113750074</v>
      </c>
      <c r="CM46" s="12">
        <v>102.96552116196835</v>
      </c>
      <c r="CN46" s="12">
        <v>90.829974194639362</v>
      </c>
      <c r="CO46" s="12">
        <v>103.93692971556447</v>
      </c>
      <c r="CP46" s="12">
        <v>98.139981016720412</v>
      </c>
      <c r="CQ46" s="12">
        <v>121.02333382936195</v>
      </c>
      <c r="CR46" s="12">
        <v>109.09572008822579</v>
      </c>
      <c r="CS46" s="12">
        <v>113.15991084993584</v>
      </c>
      <c r="CT46" s="12">
        <v>80.948814481962472</v>
      </c>
      <c r="CU46" s="12">
        <v>99.661429228581255</v>
      </c>
      <c r="CV46" s="12">
        <v>91.417575984087307</v>
      </c>
      <c r="CW46" s="12">
        <v>103.5594098335423</v>
      </c>
      <c r="CX46" s="12">
        <v>103.52195002051303</v>
      </c>
      <c r="CY46" s="12">
        <v>81.39874151092954</v>
      </c>
      <c r="CZ46" s="12">
        <v>83.16552591859363</v>
      </c>
      <c r="DA46" s="12">
        <v>109.12700670596678</v>
      </c>
      <c r="DB46" s="12">
        <v>95.626876625465229</v>
      </c>
    </row>
    <row r="47" spans="2:106" x14ac:dyDescent="0.35">
      <c r="B47" s="65"/>
      <c r="C47" s="65"/>
      <c r="D47" s="65"/>
      <c r="F47" s="64">
        <v>42</v>
      </c>
      <c r="G47" s="12">
        <v>116.93952071946114</v>
      </c>
      <c r="H47" s="12">
        <v>89.676098266500048</v>
      </c>
      <c r="I47" s="12">
        <v>92.470679899270181</v>
      </c>
      <c r="J47" s="12">
        <v>113.51932041870896</v>
      </c>
      <c r="K47" s="12">
        <v>114.24923539161682</v>
      </c>
      <c r="L47" s="12">
        <v>107.75881972003845</v>
      </c>
      <c r="M47" s="12">
        <v>106.26539531367598</v>
      </c>
      <c r="N47" s="12">
        <v>90.928540682944003</v>
      </c>
      <c r="O47" s="12">
        <v>106.40377493255073</v>
      </c>
      <c r="P47" s="12">
        <v>97.409770458034473</v>
      </c>
      <c r="Q47" s="12">
        <v>110.23438471747795</v>
      </c>
      <c r="R47" s="12">
        <v>99.558076524408534</v>
      </c>
      <c r="S47" s="12">
        <v>96.143128555559088</v>
      </c>
      <c r="T47" s="12">
        <v>107.0493570092367</v>
      </c>
      <c r="U47" s="12">
        <v>124.83757270965725</v>
      </c>
      <c r="V47" s="12">
        <v>113.06593730987515</v>
      </c>
      <c r="W47" s="12">
        <v>109.52886693994515</v>
      </c>
      <c r="X47" s="12">
        <v>86.787179295788519</v>
      </c>
      <c r="Y47" s="12">
        <v>103.69502686226042</v>
      </c>
      <c r="Z47" s="12">
        <v>86.29127730964683</v>
      </c>
      <c r="AA47" s="12">
        <v>103.17482999889762</v>
      </c>
      <c r="AB47" s="12">
        <v>99.662964000890497</v>
      </c>
      <c r="AC47" s="12">
        <v>106.96429651725339</v>
      </c>
      <c r="AD47" s="12">
        <v>122.43850758532062</v>
      </c>
      <c r="AE47" s="12">
        <v>109.86178747552913</v>
      </c>
      <c r="AF47" s="12">
        <v>89.942239153606351</v>
      </c>
      <c r="AG47" s="12">
        <v>102.41184352489654</v>
      </c>
      <c r="AH47" s="12">
        <v>101.80168626684463</v>
      </c>
      <c r="AI47" s="12">
        <v>109.86303803074406</v>
      </c>
      <c r="AJ47" s="12">
        <v>106.91368313709972</v>
      </c>
      <c r="AK47" s="12">
        <v>98.642965692852158</v>
      </c>
      <c r="AL47" s="12">
        <v>107.26083726476645</v>
      </c>
      <c r="AM47" s="12">
        <v>118.6098986887373</v>
      </c>
      <c r="AN47" s="12">
        <v>96.277927039045608</v>
      </c>
      <c r="AO47" s="12">
        <v>93.837604961299803</v>
      </c>
      <c r="AP47" s="12">
        <v>103.74421915694256</v>
      </c>
      <c r="AQ47" s="12">
        <v>103.72863269149093</v>
      </c>
      <c r="AR47" s="12">
        <v>94.517406776139978</v>
      </c>
      <c r="AS47" s="12">
        <v>108.73487806529738</v>
      </c>
      <c r="AT47" s="12">
        <v>92.232915246859193</v>
      </c>
      <c r="AU47" s="12">
        <v>102.98391569231171</v>
      </c>
      <c r="AV47" s="12">
        <v>100.07305516191991</v>
      </c>
      <c r="AW47" s="12">
        <v>91.679987942916341</v>
      </c>
      <c r="AX47" s="12">
        <v>106.13836164120585</v>
      </c>
      <c r="AY47" s="12">
        <v>104.56670932180714</v>
      </c>
      <c r="AZ47" s="12">
        <v>100.60432512327679</v>
      </c>
      <c r="BA47" s="12">
        <v>102.82831251752214</v>
      </c>
      <c r="BB47" s="12">
        <v>112.50807599717518</v>
      </c>
      <c r="BC47" s="12">
        <v>102.3638335733267</v>
      </c>
      <c r="BD47" s="12">
        <v>108.48990566737484</v>
      </c>
      <c r="BE47" s="12">
        <v>113.277212929097</v>
      </c>
      <c r="BF47" s="12">
        <v>116.59936970099807</v>
      </c>
      <c r="BG47" s="12">
        <v>101.73407670445158</v>
      </c>
      <c r="BH47" s="12">
        <v>99.431690866913414</v>
      </c>
      <c r="BI47" s="12">
        <v>116.89159034867771</v>
      </c>
      <c r="BJ47" s="12">
        <v>117.99353412934579</v>
      </c>
      <c r="BK47" s="12">
        <v>118.48593456088565</v>
      </c>
      <c r="BL47" s="12">
        <v>94.583072293607984</v>
      </c>
      <c r="BM47" s="12">
        <v>99.939950612315442</v>
      </c>
      <c r="BN47" s="12">
        <v>93.409164744662121</v>
      </c>
      <c r="BO47" s="12">
        <v>103.37419123752625</v>
      </c>
      <c r="BP47" s="12">
        <v>108.16316969576292</v>
      </c>
      <c r="BQ47" s="12">
        <v>92.09878751571523</v>
      </c>
      <c r="BR47" s="12">
        <v>97.32660853624111</v>
      </c>
      <c r="BS47" s="12">
        <v>101.12883071778924</v>
      </c>
      <c r="BT47" s="12">
        <v>98.577311544067925</v>
      </c>
      <c r="BU47" s="12">
        <v>115.65631464472972</v>
      </c>
      <c r="BV47" s="12">
        <v>103.65738515029079</v>
      </c>
      <c r="BW47" s="12">
        <v>88.684430718421936</v>
      </c>
      <c r="BX47" s="12">
        <v>111.39721916842973</v>
      </c>
      <c r="BY47" s="12">
        <v>102.83149574897834</v>
      </c>
      <c r="BZ47" s="12">
        <v>93.303276824008208</v>
      </c>
      <c r="CA47" s="12">
        <v>117.68557922332548</v>
      </c>
      <c r="CB47" s="12">
        <v>110.1520754469675</v>
      </c>
      <c r="CC47" s="12">
        <v>115.81993274157867</v>
      </c>
      <c r="CD47" s="12">
        <v>100.93041307991371</v>
      </c>
      <c r="CE47" s="12">
        <v>91.116260389389936</v>
      </c>
      <c r="CF47" s="12">
        <v>89.626439855783246</v>
      </c>
      <c r="CG47" s="12">
        <v>97.40423390903743</v>
      </c>
      <c r="CH47" s="12">
        <v>88.425224728416651</v>
      </c>
      <c r="CI47" s="12">
        <v>97.676263774337713</v>
      </c>
      <c r="CJ47" s="12">
        <v>84.044916345737875</v>
      </c>
      <c r="CK47" s="12">
        <v>98.654550381615991</v>
      </c>
      <c r="CL47" s="12">
        <v>93.826497757254401</v>
      </c>
      <c r="CM47" s="12">
        <v>95.734378899214789</v>
      </c>
      <c r="CN47" s="12">
        <v>99.534338712692261</v>
      </c>
      <c r="CO47" s="12">
        <v>104.57434907730203</v>
      </c>
      <c r="CP47" s="12">
        <v>104.50311290478567</v>
      </c>
      <c r="CQ47" s="12">
        <v>120.06518116104417</v>
      </c>
      <c r="CR47" s="12">
        <v>101.26212853501784</v>
      </c>
      <c r="CS47" s="12">
        <v>107.13691861164989</v>
      </c>
      <c r="CT47" s="12">
        <v>104.93582774652168</v>
      </c>
      <c r="CU47" s="12">
        <v>104.12778717873152</v>
      </c>
      <c r="CV47" s="12">
        <v>104.38910774391843</v>
      </c>
      <c r="CW47" s="12">
        <v>110.04380010272143</v>
      </c>
      <c r="CX47" s="12">
        <v>95.192524693266023</v>
      </c>
      <c r="CY47" s="12">
        <v>103.50892150891013</v>
      </c>
      <c r="CZ47" s="12">
        <v>108.65227320900885</v>
      </c>
      <c r="DA47" s="12">
        <v>95.412906628189376</v>
      </c>
      <c r="DB47" s="12">
        <v>113.47557372355368</v>
      </c>
    </row>
    <row r="48" spans="2:106" x14ac:dyDescent="0.35">
      <c r="B48" s="65"/>
      <c r="C48" s="65"/>
      <c r="D48" s="65"/>
      <c r="F48" s="64">
        <v>43</v>
      </c>
      <c r="G48" s="12">
        <v>102.44020839090808</v>
      </c>
      <c r="H48" s="12">
        <v>87.486899044597521</v>
      </c>
      <c r="I48" s="12">
        <v>103.81817244488047</v>
      </c>
      <c r="J48" s="12">
        <v>77.580409904476255</v>
      </c>
      <c r="K48" s="12">
        <v>109.40672180149704</v>
      </c>
      <c r="L48" s="12">
        <v>100.23219399736263</v>
      </c>
      <c r="M48" s="12">
        <v>84.673831932013854</v>
      </c>
      <c r="N48" s="12">
        <v>90.43614025140414</v>
      </c>
      <c r="O48" s="12">
        <v>95.674806996248662</v>
      </c>
      <c r="P48" s="12">
        <v>100.96115400083363</v>
      </c>
      <c r="Q48" s="12">
        <v>112.67369498236803</v>
      </c>
      <c r="R48" s="12">
        <v>91.796198628435377</v>
      </c>
      <c r="S48" s="12">
        <v>104.68504595119157</v>
      </c>
      <c r="T48" s="12">
        <v>111.92877334688092</v>
      </c>
      <c r="U48" s="12">
        <v>97.941904439358041</v>
      </c>
      <c r="V48" s="12">
        <v>108.81132109498139</v>
      </c>
      <c r="W48" s="12">
        <v>110.3056663647294</v>
      </c>
      <c r="X48" s="12">
        <v>118.92585714813322</v>
      </c>
      <c r="Y48" s="12">
        <v>106.96429651725339</v>
      </c>
      <c r="Z48" s="12">
        <v>110.99210749089252</v>
      </c>
      <c r="AA48" s="12">
        <v>111.53300672740443</v>
      </c>
      <c r="AB48" s="12">
        <v>89.707316672138404</v>
      </c>
      <c r="AC48" s="12">
        <v>117.72591531334911</v>
      </c>
      <c r="AD48" s="12">
        <v>97.640099991258467</v>
      </c>
      <c r="AE48" s="12">
        <v>101.88103967957431</v>
      </c>
      <c r="AF48" s="12">
        <v>104.62196112493984</v>
      </c>
      <c r="AG48" s="12">
        <v>105.31092609890038</v>
      </c>
      <c r="AH48" s="12">
        <v>104.08200548918103</v>
      </c>
      <c r="AI48" s="12">
        <v>87.460091688262764</v>
      </c>
      <c r="AJ48" s="12">
        <v>88.011791174358223</v>
      </c>
      <c r="AK48" s="12">
        <v>103.89068190997932</v>
      </c>
      <c r="AL48" s="12">
        <v>123.83458195254207</v>
      </c>
      <c r="AM48" s="12">
        <v>104.59389184470638</v>
      </c>
      <c r="AN48" s="12">
        <v>96.20814605805208</v>
      </c>
      <c r="AO48" s="12">
        <v>86.132979756803252</v>
      </c>
      <c r="AP48" s="12">
        <v>93.703863765404094</v>
      </c>
      <c r="AQ48" s="12">
        <v>90.60044046927942</v>
      </c>
      <c r="AR48" s="12">
        <v>110.90297701011878</v>
      </c>
      <c r="AS48" s="12">
        <v>105.59048203285784</v>
      </c>
      <c r="AT48" s="12">
        <v>98.122848410275765</v>
      </c>
      <c r="AU48" s="12">
        <v>118.57542883954011</v>
      </c>
      <c r="AV48" s="12">
        <v>96.746225860988488</v>
      </c>
      <c r="AW48" s="12">
        <v>95.108191797044128</v>
      </c>
      <c r="AX48" s="12">
        <v>107.98090695752762</v>
      </c>
      <c r="AY48" s="12">
        <v>105.90634954278357</v>
      </c>
      <c r="AZ48" s="12">
        <v>102.49383447226137</v>
      </c>
      <c r="BA48" s="12">
        <v>89.127468325023074</v>
      </c>
      <c r="BB48" s="12">
        <v>111.97722667711787</v>
      </c>
      <c r="BC48" s="12">
        <v>98.551811586366966</v>
      </c>
      <c r="BD48" s="12">
        <v>91.532013154937886</v>
      </c>
      <c r="BE48" s="12">
        <v>104.86336375615792</v>
      </c>
      <c r="BF48" s="12">
        <v>95.146959008707199</v>
      </c>
      <c r="BG48" s="12">
        <v>101.91921571968123</v>
      </c>
      <c r="BH48" s="12">
        <v>102.6773477657116</v>
      </c>
      <c r="BI48" s="12">
        <v>109.34614945435897</v>
      </c>
      <c r="BJ48" s="12">
        <v>99.279145868058549</v>
      </c>
      <c r="BK48" s="12">
        <v>98.348175722640008</v>
      </c>
      <c r="BL48" s="12">
        <v>112.34416231454816</v>
      </c>
      <c r="BM48" s="12">
        <v>109.30951955524506</v>
      </c>
      <c r="BN48" s="12">
        <v>102.15352429222548</v>
      </c>
      <c r="BO48" s="12">
        <v>105.65320306122885</v>
      </c>
      <c r="BP48" s="12">
        <v>95.383143414073857</v>
      </c>
      <c r="BQ48" s="12">
        <v>95.280779785389313</v>
      </c>
      <c r="BR48" s="12">
        <v>116.9685336004477</v>
      </c>
      <c r="BS48" s="12">
        <v>97.624365732917795</v>
      </c>
      <c r="BT48" s="12">
        <v>106.97111772751668</v>
      </c>
      <c r="BU48" s="12">
        <v>106.19851334704435</v>
      </c>
      <c r="BV48" s="12">
        <v>108.47566070660832</v>
      </c>
      <c r="BW48" s="12">
        <v>111.27214090956841</v>
      </c>
      <c r="BX48" s="12">
        <v>101.29529098558123</v>
      </c>
      <c r="BY48" s="12">
        <v>91.504591889679432</v>
      </c>
      <c r="BZ48" s="12">
        <v>103.44552972819656</v>
      </c>
      <c r="CA48" s="12">
        <v>96.31070295436075</v>
      </c>
      <c r="CB48" s="12">
        <v>88.064973877044395</v>
      </c>
      <c r="CC48" s="12">
        <v>99.99731699062977</v>
      </c>
      <c r="CD48" s="12">
        <v>101.13807345769601</v>
      </c>
      <c r="CE48" s="12">
        <v>106.87584815750597</v>
      </c>
      <c r="CF48" s="12">
        <v>108.1738335211412</v>
      </c>
      <c r="CG48" s="12">
        <v>85.776048561092466</v>
      </c>
      <c r="CH48" s="12">
        <v>95.504504113341682</v>
      </c>
      <c r="CI48" s="12">
        <v>110.57080680766376</v>
      </c>
      <c r="CJ48" s="12">
        <v>91.55606928979978</v>
      </c>
      <c r="CK48" s="12">
        <v>102.8514023142634</v>
      </c>
      <c r="CL48" s="12">
        <v>109.63541424425784</v>
      </c>
      <c r="CM48" s="12">
        <v>112.79415755561786</v>
      </c>
      <c r="CN48" s="12">
        <v>105.24585175298853</v>
      </c>
      <c r="CO48" s="12">
        <v>92.834432305244263</v>
      </c>
      <c r="CP48" s="12">
        <v>99.442422904394334</v>
      </c>
      <c r="CQ48" s="12">
        <v>105.37797859578859</v>
      </c>
      <c r="CR48" s="12">
        <v>90.245873959793244</v>
      </c>
      <c r="CS48" s="12">
        <v>112.44807208422571</v>
      </c>
      <c r="CT48" s="12">
        <v>94.420250004623085</v>
      </c>
      <c r="CU48" s="12">
        <v>89.049774740124121</v>
      </c>
      <c r="CV48" s="12">
        <v>104.14445366914151</v>
      </c>
      <c r="CW48" s="12">
        <v>111.43980625784025</v>
      </c>
      <c r="CX48" s="12">
        <v>97.597603851318127</v>
      </c>
      <c r="CY48" s="12">
        <v>92.458492670266423</v>
      </c>
      <c r="CZ48" s="12">
        <v>93.097003425646108</v>
      </c>
      <c r="DA48" s="12">
        <v>85.404474500683136</v>
      </c>
      <c r="DB48" s="12">
        <v>98.729390426888131</v>
      </c>
    </row>
    <row r="49" spans="6:106" x14ac:dyDescent="0.35">
      <c r="F49" s="64">
        <v>44</v>
      </c>
      <c r="G49" s="12">
        <v>104.95483618578874</v>
      </c>
      <c r="H49" s="12">
        <v>100.15414798326674</v>
      </c>
      <c r="I49" s="12">
        <v>121.29600034095347</v>
      </c>
      <c r="J49" s="12">
        <v>104.06039362133015</v>
      </c>
      <c r="K49" s="12">
        <v>90.223705026437528</v>
      </c>
      <c r="L49" s="12">
        <v>78.398773237131536</v>
      </c>
      <c r="M49" s="12">
        <v>119.43608367582783</v>
      </c>
      <c r="N49" s="12">
        <v>91.124218468030449</v>
      </c>
      <c r="O49" s="12">
        <v>112.82021457882365</v>
      </c>
      <c r="P49" s="12">
        <v>95.924645190825686</v>
      </c>
      <c r="Q49" s="12">
        <v>110.92380443878938</v>
      </c>
      <c r="R49" s="12">
        <v>100.1357875589747</v>
      </c>
      <c r="S49" s="12">
        <v>92.625180311733857</v>
      </c>
      <c r="T49" s="12">
        <v>108.00935140432557</v>
      </c>
      <c r="U49" s="12">
        <v>95.784594375436427</v>
      </c>
      <c r="V49" s="12">
        <v>93.598112268955447</v>
      </c>
      <c r="W49" s="12">
        <v>101.83900965566863</v>
      </c>
      <c r="X49" s="12">
        <v>100.12125838111388</v>
      </c>
      <c r="Y49" s="12">
        <v>92.889706845744513</v>
      </c>
      <c r="Z49" s="12">
        <v>101.31921069623786</v>
      </c>
      <c r="AA49" s="12">
        <v>93.461358371860115</v>
      </c>
      <c r="AB49" s="12">
        <v>88.907961778750177</v>
      </c>
      <c r="AC49" s="12">
        <v>93.328151504101697</v>
      </c>
      <c r="AD49" s="12">
        <v>124.02193786110729</v>
      </c>
      <c r="AE49" s="12">
        <v>116.57817847444676</v>
      </c>
      <c r="AF49" s="12">
        <v>103.74340061171097</v>
      </c>
      <c r="AG49" s="12">
        <v>79.900348989758641</v>
      </c>
      <c r="AH49" s="12">
        <v>99.380349890998332</v>
      </c>
      <c r="AI49" s="12">
        <v>121.13629307132214</v>
      </c>
      <c r="AJ49" s="12">
        <v>100.55757709560567</v>
      </c>
      <c r="AK49" s="12">
        <v>92.728203324077185</v>
      </c>
      <c r="AL49" s="12">
        <v>84.825535648269579</v>
      </c>
      <c r="AM49" s="12">
        <v>95.115945239376742</v>
      </c>
      <c r="AN49" s="12">
        <v>115.24499566585291</v>
      </c>
      <c r="AO49" s="12">
        <v>104.90474576508859</v>
      </c>
      <c r="AP49" s="12">
        <v>112.05753505928442</v>
      </c>
      <c r="AQ49" s="12">
        <v>99.170188402786152</v>
      </c>
      <c r="AR49" s="12">
        <v>86.960960995929781</v>
      </c>
      <c r="AS49" s="12">
        <v>113.10013431066182</v>
      </c>
      <c r="AT49" s="12">
        <v>98.828820935159456</v>
      </c>
      <c r="AU49" s="12">
        <v>91.290860634762794</v>
      </c>
      <c r="AV49" s="12">
        <v>97.467477896861965</v>
      </c>
      <c r="AW49" s="12">
        <v>94.096390310005518</v>
      </c>
      <c r="AX49" s="12">
        <v>95.3448195810779</v>
      </c>
      <c r="AY49" s="12">
        <v>88.272929840604775</v>
      </c>
      <c r="AZ49" s="12">
        <v>101.58747752720956</v>
      </c>
      <c r="BA49" s="12">
        <v>95.301288890914293</v>
      </c>
      <c r="BB49" s="12">
        <v>99.300621311704163</v>
      </c>
      <c r="BC49" s="12">
        <v>92.584957908547949</v>
      </c>
      <c r="BD49" s="12">
        <v>96.701023974310374</v>
      </c>
      <c r="BE49" s="12">
        <v>80.834854795830324</v>
      </c>
      <c r="BF49" s="12">
        <v>96.222936715639662</v>
      </c>
      <c r="BG49" s="12">
        <v>96.625808762473753</v>
      </c>
      <c r="BH49" s="12">
        <v>92.131142789730802</v>
      </c>
      <c r="BI49" s="12">
        <v>112.77164756174898</v>
      </c>
      <c r="BJ49" s="12">
        <v>116.50605554459617</v>
      </c>
      <c r="BK49" s="12">
        <v>103.64839252142701</v>
      </c>
      <c r="BL49" s="12">
        <v>85.521117196185514</v>
      </c>
      <c r="BM49" s="12">
        <v>103.20621893479256</v>
      </c>
      <c r="BN49" s="12">
        <v>109.58441432885593</v>
      </c>
      <c r="BO49" s="12">
        <v>114.92985575168859</v>
      </c>
      <c r="BP49" s="12">
        <v>85.697786542004906</v>
      </c>
      <c r="BQ49" s="12">
        <v>73.183003021404147</v>
      </c>
      <c r="BR49" s="12">
        <v>100.87894704847713</v>
      </c>
      <c r="BS49" s="12">
        <v>95.452822076913435</v>
      </c>
      <c r="BT49" s="12">
        <v>95.695804955175845</v>
      </c>
      <c r="BU49" s="12">
        <v>86.440502652840223</v>
      </c>
      <c r="BV49" s="12">
        <v>93.034725775942206</v>
      </c>
      <c r="BW49" s="12">
        <v>106.59463239571778</v>
      </c>
      <c r="BX49" s="12">
        <v>90.319474818534218</v>
      </c>
      <c r="BY49" s="12">
        <v>88.196509548288304</v>
      </c>
      <c r="BZ49" s="12">
        <v>87.944033819076139</v>
      </c>
      <c r="CA49" s="12">
        <v>101.69759459822671</v>
      </c>
      <c r="CB49" s="12">
        <v>97.583427102654241</v>
      </c>
      <c r="CC49" s="12">
        <v>93.616870597179513</v>
      </c>
      <c r="CD49" s="12">
        <v>91.709137248108163</v>
      </c>
      <c r="CE49" s="12">
        <v>99.551187102042604</v>
      </c>
      <c r="CF49" s="12">
        <v>112.89188276132336</v>
      </c>
      <c r="CG49" s="12">
        <v>104.54717792308656</v>
      </c>
      <c r="CH49" s="12">
        <v>96.659801126952516</v>
      </c>
      <c r="CI49" s="12">
        <v>97.663690010085702</v>
      </c>
      <c r="CJ49" s="12">
        <v>114.7435912367655</v>
      </c>
      <c r="CK49" s="12">
        <v>117.27667040540837</v>
      </c>
      <c r="CL49" s="12">
        <v>85.058502716128714</v>
      </c>
      <c r="CM49" s="12">
        <v>105.89905084780185</v>
      </c>
      <c r="CN49" s="12">
        <v>102.77182152785826</v>
      </c>
      <c r="CO49" s="12">
        <v>99.713475062890211</v>
      </c>
      <c r="CP49" s="12">
        <v>98.771022546861786</v>
      </c>
      <c r="CQ49" s="12">
        <v>102.55464556175866</v>
      </c>
      <c r="CR49" s="12">
        <v>79.836502461694181</v>
      </c>
      <c r="CS49" s="12">
        <v>105.30210400029318</v>
      </c>
      <c r="CT49" s="12">
        <v>104.36806431025616</v>
      </c>
      <c r="CU49" s="12">
        <v>106.26166638539871</v>
      </c>
      <c r="CV49" s="12">
        <v>90.697551766061224</v>
      </c>
      <c r="CW49" s="12">
        <v>109.39244273467921</v>
      </c>
      <c r="CX49" s="12">
        <v>107.71856321080122</v>
      </c>
      <c r="CY49" s="12">
        <v>92.22359292616602</v>
      </c>
      <c r="CZ49" s="12">
        <v>99.253827809297945</v>
      </c>
      <c r="DA49" s="12">
        <v>87.928185873897746</v>
      </c>
      <c r="DB49" s="12">
        <v>90.960827744856942</v>
      </c>
    </row>
    <row r="50" spans="6:106" x14ac:dyDescent="0.35">
      <c r="F50" s="64">
        <v>45</v>
      </c>
      <c r="G50" s="12">
        <v>112.04962245537899</v>
      </c>
      <c r="H50" s="12">
        <v>108.98635335033759</v>
      </c>
      <c r="I50" s="12">
        <v>87.115143085247837</v>
      </c>
      <c r="J50" s="12">
        <v>118.99979906738736</v>
      </c>
      <c r="K50" s="12">
        <v>111.29094471252756</v>
      </c>
      <c r="L50" s="12">
        <v>85.483918862883002</v>
      </c>
      <c r="M50" s="12">
        <v>113.47366378467996</v>
      </c>
      <c r="N50" s="12">
        <v>88.041554388473742</v>
      </c>
      <c r="O50" s="12">
        <v>104.64666527477675</v>
      </c>
      <c r="P50" s="12">
        <v>117.82618710421957</v>
      </c>
      <c r="Q50" s="12">
        <v>90.719948073092382</v>
      </c>
      <c r="R50" s="12">
        <v>112.10833033837844</v>
      </c>
      <c r="S50" s="12">
        <v>101.35316895466531</v>
      </c>
      <c r="T50" s="12">
        <v>86.916100169764832</v>
      </c>
      <c r="U50" s="12">
        <v>100.98958707894781</v>
      </c>
      <c r="V50" s="12">
        <v>97.89656612847466</v>
      </c>
      <c r="W50" s="12">
        <v>97.72732053315849</v>
      </c>
      <c r="X50" s="12">
        <v>94.579536632954841</v>
      </c>
      <c r="Y50" s="12">
        <v>95.633618254942121</v>
      </c>
      <c r="Z50" s="12">
        <v>108.81357209436828</v>
      </c>
      <c r="AA50" s="12">
        <v>88.434205988596659</v>
      </c>
      <c r="AB50" s="12">
        <v>110.31087322189705</v>
      </c>
      <c r="AC50" s="12">
        <v>98.112730281718541</v>
      </c>
      <c r="AD50" s="12">
        <v>105.72695171285886</v>
      </c>
      <c r="AE50" s="12">
        <v>98.890416463837028</v>
      </c>
      <c r="AF50" s="12">
        <v>111.34319518314442</v>
      </c>
      <c r="AG50" s="12">
        <v>108.45047907205299</v>
      </c>
      <c r="AH50" s="12">
        <v>106.73505837767152</v>
      </c>
      <c r="AI50" s="12">
        <v>97.271868323878152</v>
      </c>
      <c r="AJ50" s="12">
        <v>97.485633684846107</v>
      </c>
      <c r="AK50" s="12">
        <v>110.56278051692061</v>
      </c>
      <c r="AL50" s="12">
        <v>105.00333499076078</v>
      </c>
      <c r="AM50" s="12">
        <v>90.930859894433524</v>
      </c>
      <c r="AN50" s="12">
        <v>97.819850250380114</v>
      </c>
      <c r="AO50" s="12">
        <v>121.30345819750801</v>
      </c>
      <c r="AP50" s="12">
        <v>110.73267412721179</v>
      </c>
      <c r="AQ50" s="12">
        <v>110.43401880451711</v>
      </c>
      <c r="AR50" s="12">
        <v>97.61413391752285</v>
      </c>
      <c r="AS50" s="12">
        <v>99.447015852638287</v>
      </c>
      <c r="AT50" s="12">
        <v>101.28603687699069</v>
      </c>
      <c r="AU50" s="12">
        <v>99.514420778723434</v>
      </c>
      <c r="AV50" s="12">
        <v>104.89440026285592</v>
      </c>
      <c r="AW50" s="12">
        <v>93.297547007387038</v>
      </c>
      <c r="AX50" s="12">
        <v>123.94044713582844</v>
      </c>
      <c r="AY50" s="12">
        <v>79.371295921737328</v>
      </c>
      <c r="AZ50" s="12">
        <v>84.621626936132088</v>
      </c>
      <c r="BA50" s="12">
        <v>98.448140559048625</v>
      </c>
      <c r="BB50" s="12">
        <v>103.89068190997932</v>
      </c>
      <c r="BC50" s="12">
        <v>114.57115104130935</v>
      </c>
      <c r="BD50" s="12">
        <v>81.316159392008558</v>
      </c>
      <c r="BE50" s="12">
        <v>97.313921085151378</v>
      </c>
      <c r="BF50" s="12">
        <v>96.919962086394662</v>
      </c>
      <c r="BG50" s="12">
        <v>97.840996002196334</v>
      </c>
      <c r="BH50" s="12">
        <v>91.377717378782108</v>
      </c>
      <c r="BI50" s="12">
        <v>88.517424753808882</v>
      </c>
      <c r="BJ50" s="12">
        <v>92.714253949088743</v>
      </c>
      <c r="BK50" s="12">
        <v>101.74806018549134</v>
      </c>
      <c r="BL50" s="12">
        <v>125.27885953895748</v>
      </c>
      <c r="BM50" s="12">
        <v>104.79030859423801</v>
      </c>
      <c r="BN50" s="12">
        <v>98.136081558186561</v>
      </c>
      <c r="BO50" s="12">
        <v>89.716411619156133</v>
      </c>
      <c r="BP50" s="12">
        <v>98.997338934714207</v>
      </c>
      <c r="BQ50" s="12">
        <v>101.37401912070345</v>
      </c>
      <c r="BR50" s="12">
        <v>94.335121300537139</v>
      </c>
      <c r="BS50" s="12">
        <v>95.70335376120056</v>
      </c>
      <c r="BT50" s="12">
        <v>87.867749950964935</v>
      </c>
      <c r="BU50" s="12">
        <v>101.71233978107921</v>
      </c>
      <c r="BV50" s="12">
        <v>103.58468241756782</v>
      </c>
      <c r="BW50" s="12">
        <v>90.340234035102185</v>
      </c>
      <c r="BX50" s="12">
        <v>104.73803538625361</v>
      </c>
      <c r="BY50" s="12">
        <v>96.701831150858197</v>
      </c>
      <c r="BZ50" s="12">
        <v>100.85591409515473</v>
      </c>
      <c r="CA50" s="12">
        <v>84.725582180544734</v>
      </c>
      <c r="CB50" s="12">
        <v>108.36118942970643</v>
      </c>
      <c r="CC50" s="12">
        <v>121.3331077247858</v>
      </c>
      <c r="CD50" s="12">
        <v>104.69101451017195</v>
      </c>
      <c r="CE50" s="12">
        <v>84.693613441777416</v>
      </c>
      <c r="CF50" s="12">
        <v>94.916743162320927</v>
      </c>
      <c r="CG50" s="12">
        <v>99.427859620482195</v>
      </c>
      <c r="CH50" s="12">
        <v>101.3608882909466</v>
      </c>
      <c r="CI50" s="12">
        <v>90.729338605888188</v>
      </c>
      <c r="CJ50" s="12">
        <v>96.475617081159726</v>
      </c>
      <c r="CK50" s="12">
        <v>94.774339029390831</v>
      </c>
      <c r="CL50" s="12">
        <v>100.89046352513833</v>
      </c>
      <c r="CM50" s="12">
        <v>102.09092831937596</v>
      </c>
      <c r="CN50" s="12">
        <v>120.46454028459266</v>
      </c>
      <c r="CO50" s="12">
        <v>94.450604390294757</v>
      </c>
      <c r="CP50" s="12">
        <v>76.294566295109689</v>
      </c>
      <c r="CQ50" s="12">
        <v>116.87885742285289</v>
      </c>
      <c r="CR50" s="12">
        <v>89.905381880817004</v>
      </c>
      <c r="CS50" s="12">
        <v>112.15303200297058</v>
      </c>
      <c r="CT50" s="12">
        <v>109.22957497095922</v>
      </c>
      <c r="CU50" s="12">
        <v>105.47015588381328</v>
      </c>
      <c r="CV50" s="12">
        <v>93.710389389889315</v>
      </c>
      <c r="CW50" s="12">
        <v>102.91041715172469</v>
      </c>
      <c r="CX50" s="12">
        <v>77.729021338745952</v>
      </c>
      <c r="CY50" s="12">
        <v>98.642192622355651</v>
      </c>
      <c r="CZ50" s="12">
        <v>110.14823283185251</v>
      </c>
      <c r="DA50" s="12">
        <v>94.865311236935668</v>
      </c>
      <c r="DB50" s="12">
        <v>91.993820458446862</v>
      </c>
    </row>
    <row r="51" spans="6:106" x14ac:dyDescent="0.35">
      <c r="F51" s="64">
        <v>46</v>
      </c>
      <c r="G51" s="12">
        <v>96.935207491333131</v>
      </c>
      <c r="H51" s="12">
        <v>99.10953647486167</v>
      </c>
      <c r="I51" s="12">
        <v>89.814568834844977</v>
      </c>
      <c r="J51" s="12">
        <v>103.06961283058627</v>
      </c>
      <c r="K51" s="12">
        <v>76.444269123021513</v>
      </c>
      <c r="L51" s="12">
        <v>108.34490947454469</v>
      </c>
      <c r="M51" s="12">
        <v>87.925025379809085</v>
      </c>
      <c r="N51" s="12">
        <v>120.97476681228727</v>
      </c>
      <c r="O51" s="12">
        <v>110.28877250064397</v>
      </c>
      <c r="P51" s="12">
        <v>102.10109192266827</v>
      </c>
      <c r="Q51" s="12">
        <v>103.44472255164874</v>
      </c>
      <c r="R51" s="12">
        <v>98.45510956220096</v>
      </c>
      <c r="S51" s="12">
        <v>99.184774424065836</v>
      </c>
      <c r="T51" s="12">
        <v>102.83467898043455</v>
      </c>
      <c r="U51" s="12">
        <v>95.608357039600378</v>
      </c>
      <c r="V51" s="12">
        <v>105.00680243931129</v>
      </c>
      <c r="W51" s="12">
        <v>103.70322368326015</v>
      </c>
      <c r="X51" s="12">
        <v>97.65268512419425</v>
      </c>
      <c r="Y51" s="12">
        <v>101.51161430039792</v>
      </c>
      <c r="Z51" s="12">
        <v>96.557710346678505</v>
      </c>
      <c r="AA51" s="12">
        <v>112.5837004816276</v>
      </c>
      <c r="AB51" s="12">
        <v>106.80528273733216</v>
      </c>
      <c r="AC51" s="12">
        <v>99.522856342082378</v>
      </c>
      <c r="AD51" s="12">
        <v>120.87917891913094</v>
      </c>
      <c r="AE51" s="12">
        <v>90.754008649673779</v>
      </c>
      <c r="AF51" s="12">
        <v>105.60121407033876</v>
      </c>
      <c r="AG51" s="12">
        <v>102.30173782256315</v>
      </c>
      <c r="AH51" s="12">
        <v>98.825728653173428</v>
      </c>
      <c r="AI51" s="12">
        <v>81.346718413988128</v>
      </c>
      <c r="AJ51" s="12">
        <v>95.459597812441643</v>
      </c>
      <c r="AK51" s="12">
        <v>94.718132256821264</v>
      </c>
      <c r="AL51" s="12">
        <v>100.01339230948361</v>
      </c>
      <c r="AM51" s="12">
        <v>117.31764314172324</v>
      </c>
      <c r="AN51" s="12">
        <v>102.42287114815554</v>
      </c>
      <c r="AO51" s="12">
        <v>101.23745849123225</v>
      </c>
      <c r="AP51" s="12">
        <v>112.68565483769635</v>
      </c>
      <c r="AQ51" s="12">
        <v>94.954134763247566</v>
      </c>
      <c r="AR51" s="12">
        <v>118.92130967462435</v>
      </c>
      <c r="AS51" s="12">
        <v>82.310782797867432</v>
      </c>
      <c r="AT51" s="12">
        <v>117.07276169327088</v>
      </c>
      <c r="AU51" s="12">
        <v>98.642192622355651</v>
      </c>
      <c r="AV51" s="12">
        <v>114.99547579442151</v>
      </c>
      <c r="AW51" s="12">
        <v>83.152883942238986</v>
      </c>
      <c r="AX51" s="12">
        <v>89.629054653050844</v>
      </c>
      <c r="AY51" s="12">
        <v>100.35540779208532</v>
      </c>
      <c r="AZ51" s="12">
        <v>111.93345724459505</v>
      </c>
      <c r="BA51" s="12">
        <v>97.951272234786302</v>
      </c>
      <c r="BB51" s="12">
        <v>94.473796505189966</v>
      </c>
      <c r="BC51" s="12">
        <v>100.53995563575882</v>
      </c>
      <c r="BD51" s="12">
        <v>117.58417056407779</v>
      </c>
      <c r="BE51" s="12">
        <v>106.31947614238015</v>
      </c>
      <c r="BF51" s="12">
        <v>89.858179105794989</v>
      </c>
      <c r="BG51" s="12">
        <v>86.328384693479165</v>
      </c>
      <c r="BH51" s="12">
        <v>117.04975147731602</v>
      </c>
      <c r="BI51" s="12">
        <v>91.15593709575478</v>
      </c>
      <c r="BJ51" s="12">
        <v>120.61588020296767</v>
      </c>
      <c r="BK51" s="12">
        <v>102.1480445866473</v>
      </c>
      <c r="BL51" s="12">
        <v>120.94730007229373</v>
      </c>
      <c r="BM51" s="12">
        <v>91.489221429219469</v>
      </c>
      <c r="BN51" s="12">
        <v>105.73957095184596</v>
      </c>
      <c r="BO51" s="12">
        <v>75.499304127879441</v>
      </c>
      <c r="BP51" s="12">
        <v>83.345787768485025</v>
      </c>
      <c r="BQ51" s="12">
        <v>95.224266058357898</v>
      </c>
      <c r="BR51" s="12">
        <v>99.116448634595145</v>
      </c>
      <c r="BS51" s="12">
        <v>94.123686519742478</v>
      </c>
      <c r="BT51" s="12">
        <v>91.58662831177935</v>
      </c>
      <c r="BU51" s="12">
        <v>98.312500792962965</v>
      </c>
      <c r="BV51" s="12">
        <v>121.43096935469657</v>
      </c>
      <c r="BW51" s="12">
        <v>96.177712091594003</v>
      </c>
      <c r="BX51" s="12">
        <v>97.009683738724561</v>
      </c>
      <c r="BY51" s="12">
        <v>108.81582309375517</v>
      </c>
      <c r="BZ51" s="12">
        <v>105.06586275150767</v>
      </c>
      <c r="CA51" s="12">
        <v>109.6622216005926</v>
      </c>
      <c r="CB51" s="12">
        <v>104.53616166851134</v>
      </c>
      <c r="CC51" s="12">
        <v>71.646320773288608</v>
      </c>
      <c r="CD51" s="12">
        <v>84.781879902584478</v>
      </c>
      <c r="CE51" s="12">
        <v>98.446594418055611</v>
      </c>
      <c r="CF51" s="12">
        <v>84.80129761446733</v>
      </c>
      <c r="CG51" s="12">
        <v>89.987804838165175</v>
      </c>
      <c r="CH51" s="12">
        <v>108.59902229422005</v>
      </c>
      <c r="CI51" s="12">
        <v>82.770805218024179</v>
      </c>
      <c r="CJ51" s="12">
        <v>97.59052116132807</v>
      </c>
      <c r="CK51" s="12">
        <v>107.50394519855035</v>
      </c>
      <c r="CL51" s="12">
        <v>107.15173200660502</v>
      </c>
      <c r="CM51" s="12">
        <v>103.10812993120635</v>
      </c>
      <c r="CN51" s="12">
        <v>105.9647391026374</v>
      </c>
      <c r="CO51" s="12">
        <v>97.227382664277684</v>
      </c>
      <c r="CP51" s="12">
        <v>114.39643710909877</v>
      </c>
      <c r="CQ51" s="12">
        <v>110.8023414213676</v>
      </c>
      <c r="CR51" s="12">
        <v>100.84439761849353</v>
      </c>
      <c r="CS51" s="12">
        <v>94.839117789524607</v>
      </c>
      <c r="CT51" s="12">
        <v>98.642965692852158</v>
      </c>
      <c r="CU51" s="12">
        <v>105.20726644026581</v>
      </c>
      <c r="CV51" s="12">
        <v>94.482709553267341</v>
      </c>
      <c r="CW51" s="12">
        <v>107.63229763833806</v>
      </c>
      <c r="CX51" s="12">
        <v>86.83099420304643</v>
      </c>
      <c r="CY51" s="12">
        <v>103.09046299662441</v>
      </c>
      <c r="CZ51" s="12">
        <v>104.76459263154538</v>
      </c>
      <c r="DA51" s="12">
        <v>109.90416992863175</v>
      </c>
      <c r="DB51" s="12">
        <v>81.032669893465936</v>
      </c>
    </row>
    <row r="52" spans="6:106" x14ac:dyDescent="0.35">
      <c r="F52" s="64">
        <v>47</v>
      </c>
      <c r="G52" s="12">
        <v>115.79592208145186</v>
      </c>
      <c r="H52" s="12">
        <v>111.75299075839575</v>
      </c>
      <c r="I52" s="12">
        <v>89.214097695366945</v>
      </c>
      <c r="J52" s="12">
        <v>95.248253981117159</v>
      </c>
      <c r="K52" s="12">
        <v>112.39677658304572</v>
      </c>
      <c r="L52" s="12">
        <v>97.711620380869135</v>
      </c>
      <c r="M52" s="12">
        <v>116.55103005759884</v>
      </c>
      <c r="N52" s="12">
        <v>86.509237714926712</v>
      </c>
      <c r="O52" s="12">
        <v>107.30472038412699</v>
      </c>
      <c r="P52" s="12">
        <v>109.18751084100222</v>
      </c>
      <c r="Q52" s="12">
        <v>108.31569195725024</v>
      </c>
      <c r="R52" s="12">
        <v>106.47246451990213</v>
      </c>
      <c r="S52" s="12">
        <v>115.70601853018161</v>
      </c>
      <c r="T52" s="12">
        <v>107.92213086242555</v>
      </c>
      <c r="U52" s="12">
        <v>107.83034010964911</v>
      </c>
      <c r="V52" s="12">
        <v>87.35356712131761</v>
      </c>
      <c r="W52" s="12">
        <v>76.191611494868994</v>
      </c>
      <c r="X52" s="12">
        <v>108.25853021524381</v>
      </c>
      <c r="Y52" s="12">
        <v>88.542526807577815</v>
      </c>
      <c r="Z52" s="12">
        <v>116.79050001257565</v>
      </c>
      <c r="AA52" s="12">
        <v>109.88918600342004</v>
      </c>
      <c r="AB52" s="12">
        <v>87.682008395495359</v>
      </c>
      <c r="AC52" s="12">
        <v>115.00961843703408</v>
      </c>
      <c r="AD52" s="12">
        <v>108.90645424078684</v>
      </c>
      <c r="AE52" s="12">
        <v>109.79975993686821</v>
      </c>
      <c r="AF52" s="12">
        <v>87.771366249944549</v>
      </c>
      <c r="AG52" s="12">
        <v>106.98869371262845</v>
      </c>
      <c r="AH52" s="12">
        <v>97.692771103174891</v>
      </c>
      <c r="AI52" s="12">
        <v>90.650280778936576</v>
      </c>
      <c r="AJ52" s="12">
        <v>106.17627620158601</v>
      </c>
      <c r="AK52" s="12">
        <v>117.1587998920586</v>
      </c>
      <c r="AL52" s="12">
        <v>105.63975390832638</v>
      </c>
      <c r="AM52" s="12">
        <v>94.451491147628985</v>
      </c>
      <c r="AN52" s="12">
        <v>86.691341291589197</v>
      </c>
      <c r="AO52" s="12">
        <v>97.263932982605183</v>
      </c>
      <c r="AP52" s="12">
        <v>120.62224666588008</v>
      </c>
      <c r="AQ52" s="12">
        <v>97.813586105621653</v>
      </c>
      <c r="AR52" s="12">
        <v>79.221320245414972</v>
      </c>
      <c r="AS52" s="12">
        <v>99.900933289609384</v>
      </c>
      <c r="AT52" s="12">
        <v>104.19200887336046</v>
      </c>
      <c r="AU52" s="12">
        <v>98.37532413948793</v>
      </c>
      <c r="AV52" s="12">
        <v>102.58073669101577</v>
      </c>
      <c r="AW52" s="12">
        <v>92.929042491596192</v>
      </c>
      <c r="AX52" s="12">
        <v>103.45689841196872</v>
      </c>
      <c r="AY52" s="12">
        <v>110.82980816136114</v>
      </c>
      <c r="AZ52" s="12">
        <v>98.267480805225205</v>
      </c>
      <c r="BA52" s="12">
        <v>81.647579261334613</v>
      </c>
      <c r="BB52" s="12">
        <v>103.12338670482859</v>
      </c>
      <c r="BC52" s="12">
        <v>89.892648954992183</v>
      </c>
      <c r="BD52" s="12">
        <v>104.89094418298919</v>
      </c>
      <c r="BE52" s="12">
        <v>86.427064868621528</v>
      </c>
      <c r="BF52" s="12">
        <v>92.769016898819245</v>
      </c>
      <c r="BG52" s="12">
        <v>93.672122400312219</v>
      </c>
      <c r="BH52" s="12">
        <v>106.15037833995302</v>
      </c>
      <c r="BI52" s="12">
        <v>93.883784554782324</v>
      </c>
      <c r="BJ52" s="12">
        <v>100.5912966116739</v>
      </c>
      <c r="BK52" s="12">
        <v>101.44123077916447</v>
      </c>
      <c r="BL52" s="12">
        <v>96.077121977577917</v>
      </c>
      <c r="BM52" s="12">
        <v>123.34054443053901</v>
      </c>
      <c r="BN52" s="12">
        <v>99.027318153821398</v>
      </c>
      <c r="BO52" s="12">
        <v>81.622750055976212</v>
      </c>
      <c r="BP52" s="12">
        <v>95.139205566374585</v>
      </c>
      <c r="BQ52" s="12">
        <v>88.859713084821124</v>
      </c>
      <c r="BR52" s="12">
        <v>93.257256392098498</v>
      </c>
      <c r="BS52" s="12">
        <v>73.822195897810161</v>
      </c>
      <c r="BT52" s="12">
        <v>98.150872215774143</v>
      </c>
      <c r="BU52" s="12">
        <v>102.22717062570155</v>
      </c>
      <c r="BV52" s="12">
        <v>111.1588178697275</v>
      </c>
      <c r="BW52" s="12">
        <v>86.696911946637556</v>
      </c>
      <c r="BX52" s="12">
        <v>104.30000000051223</v>
      </c>
      <c r="BY52" s="12">
        <v>97.396321305132005</v>
      </c>
      <c r="BZ52" s="12">
        <v>106.91466084390413</v>
      </c>
      <c r="CA52" s="12">
        <v>107.80541995482054</v>
      </c>
      <c r="CB52" s="12">
        <v>103.50241862179246</v>
      </c>
      <c r="CC52" s="12">
        <v>83.243878887151368</v>
      </c>
      <c r="CD52" s="12">
        <v>83.9735210116487</v>
      </c>
      <c r="CE52" s="12">
        <v>96.030805959890131</v>
      </c>
      <c r="CF52" s="12">
        <v>116.40237314859405</v>
      </c>
      <c r="CG52" s="12">
        <v>116.23438947717659</v>
      </c>
      <c r="CH52" s="12">
        <v>94.736594999267254</v>
      </c>
      <c r="CI52" s="12">
        <v>96.971268956258427</v>
      </c>
      <c r="CJ52" s="12">
        <v>105.26604253536789</v>
      </c>
      <c r="CK52" s="12">
        <v>103.18126467391266</v>
      </c>
      <c r="CL52" s="12">
        <v>118.75441739684902</v>
      </c>
      <c r="CM52" s="12">
        <v>107.82722509029554</v>
      </c>
      <c r="CN52" s="12">
        <v>105.3232497521094</v>
      </c>
      <c r="CO52" s="12">
        <v>103.91710273106582</v>
      </c>
      <c r="CP52" s="12">
        <v>108.85424924490508</v>
      </c>
      <c r="CQ52" s="12">
        <v>97.58263129479019</v>
      </c>
      <c r="CR52" s="12">
        <v>103.08405105897691</v>
      </c>
      <c r="CS52" s="12">
        <v>110.97532731364481</v>
      </c>
      <c r="CT52" s="12">
        <v>95.728512658388354</v>
      </c>
      <c r="CU52" s="12">
        <v>91.441882229992189</v>
      </c>
      <c r="CV52" s="12">
        <v>104.62366642750567</v>
      </c>
      <c r="CW52" s="12">
        <v>111.1916506284615</v>
      </c>
      <c r="CX52" s="12">
        <v>96.992880824109307</v>
      </c>
      <c r="CY52" s="12">
        <v>87.601563589123543</v>
      </c>
      <c r="CZ52" s="12">
        <v>85.659405865590088</v>
      </c>
      <c r="DA52" s="12">
        <v>97.625150172098074</v>
      </c>
      <c r="DB52" s="12">
        <v>91.419804246106651</v>
      </c>
    </row>
    <row r="53" spans="6:106" x14ac:dyDescent="0.35">
      <c r="F53" s="64">
        <v>48</v>
      </c>
      <c r="G53" s="12">
        <v>100.72699322117842</v>
      </c>
      <c r="H53" s="12">
        <v>108.29732016427442</v>
      </c>
      <c r="I53" s="12">
        <v>101.7907950677909</v>
      </c>
      <c r="J53" s="12">
        <v>111.19738044508267</v>
      </c>
      <c r="K53" s="12">
        <v>101.37711140268948</v>
      </c>
      <c r="L53" s="12">
        <v>115.31134330434725</v>
      </c>
      <c r="M53" s="12">
        <v>98.381520072143758</v>
      </c>
      <c r="N53" s="12">
        <v>102.48437572736293</v>
      </c>
      <c r="O53" s="12">
        <v>110.39586550177773</v>
      </c>
      <c r="P53" s="12">
        <v>92.631205714133102</v>
      </c>
      <c r="Q53" s="12">
        <v>87.570163284544833</v>
      </c>
      <c r="R53" s="12">
        <v>103.64348125003744</v>
      </c>
      <c r="S53" s="12">
        <v>97.628299297502963</v>
      </c>
      <c r="T53" s="12">
        <v>113.81122274324298</v>
      </c>
      <c r="U53" s="12">
        <v>106.57088321531774</v>
      </c>
      <c r="V53" s="12">
        <v>97.194777279219124</v>
      </c>
      <c r="W53" s="12">
        <v>116.6941845236579</v>
      </c>
      <c r="X53" s="12">
        <v>102.79885625786847</v>
      </c>
      <c r="Y53" s="12">
        <v>101.85457338375272</v>
      </c>
      <c r="Z53" s="12">
        <v>98.633711584261619</v>
      </c>
      <c r="AA53" s="12">
        <v>95.532414232002338</v>
      </c>
      <c r="AB53" s="12">
        <v>95.693292476062197</v>
      </c>
      <c r="AC53" s="12">
        <v>98.073781171115115</v>
      </c>
      <c r="AD53" s="12">
        <v>89.348611961759161</v>
      </c>
      <c r="AE53" s="12">
        <v>101.77446963789407</v>
      </c>
      <c r="AF53" s="12">
        <v>96.306610228202771</v>
      </c>
      <c r="AG53" s="12">
        <v>109.2589061750914</v>
      </c>
      <c r="AH53" s="12">
        <v>97.034478838031646</v>
      </c>
      <c r="AI53" s="12">
        <v>80.357461026869714</v>
      </c>
      <c r="AJ53" s="12">
        <v>77.081097313202918</v>
      </c>
      <c r="AK53" s="12">
        <v>90.864876053819899</v>
      </c>
      <c r="AL53" s="12">
        <v>91.963227330415975</v>
      </c>
      <c r="AM53" s="12">
        <v>92.719244801264722</v>
      </c>
      <c r="AN53" s="12">
        <v>88.991066857124679</v>
      </c>
      <c r="AO53" s="12">
        <v>86.581087796366774</v>
      </c>
      <c r="AP53" s="12">
        <v>81.833934725727886</v>
      </c>
      <c r="AQ53" s="12">
        <v>113.10374955210136</v>
      </c>
      <c r="AR53" s="12">
        <v>94.60167146025924</v>
      </c>
      <c r="AS53" s="12">
        <v>94.154563864867669</v>
      </c>
      <c r="AT53" s="12">
        <v>112.59381861018483</v>
      </c>
      <c r="AU53" s="12">
        <v>106.28401721769478</v>
      </c>
      <c r="AV53" s="12">
        <v>98.633711584261619</v>
      </c>
      <c r="AW53" s="12">
        <v>93.17637957574334</v>
      </c>
      <c r="AX53" s="12">
        <v>105.00247097079409</v>
      </c>
      <c r="AY53" s="12">
        <v>96.443034433468711</v>
      </c>
      <c r="AZ53" s="12">
        <v>91.473828231391963</v>
      </c>
      <c r="BA53" s="12">
        <v>87.659111866378225</v>
      </c>
      <c r="BB53" s="12">
        <v>106.98380517860642</v>
      </c>
      <c r="BC53" s="12">
        <v>92.703283169248607</v>
      </c>
      <c r="BD53" s="12">
        <v>95.312396094959695</v>
      </c>
      <c r="BE53" s="12">
        <v>104.80662265545106</v>
      </c>
      <c r="BF53" s="12">
        <v>105.90542867939803</v>
      </c>
      <c r="BG53" s="12">
        <v>104.73547743240488</v>
      </c>
      <c r="BH53" s="12">
        <v>104.31846274295822</v>
      </c>
      <c r="BI53" s="12">
        <v>96.710721461568028</v>
      </c>
      <c r="BJ53" s="12">
        <v>81.664041115436703</v>
      </c>
      <c r="BK53" s="12">
        <v>118.64455043687485</v>
      </c>
      <c r="BL53" s="12">
        <v>90.005471772747114</v>
      </c>
      <c r="BM53" s="12">
        <v>108.78765149536775</v>
      </c>
      <c r="BN53" s="12">
        <v>84.521036822116002</v>
      </c>
      <c r="BO53" s="12">
        <v>102.23501501750434</v>
      </c>
      <c r="BP53" s="12">
        <v>121.8109562410973</v>
      </c>
      <c r="BQ53" s="12">
        <v>112.90945874643512</v>
      </c>
      <c r="BR53" s="12">
        <v>91.309846336662304</v>
      </c>
      <c r="BS53" s="12">
        <v>103.02873104374157</v>
      </c>
      <c r="BT53" s="12">
        <v>104.95657559440588</v>
      </c>
      <c r="BU53" s="12">
        <v>90.937772054166999</v>
      </c>
      <c r="BV53" s="12">
        <v>109.04838088899851</v>
      </c>
      <c r="BW53" s="12">
        <v>97.255190464784391</v>
      </c>
      <c r="BX53" s="12">
        <v>94.261315805488266</v>
      </c>
      <c r="BY53" s="12">
        <v>87.606497597880661</v>
      </c>
      <c r="BZ53" s="12">
        <v>102.78693050859147</v>
      </c>
      <c r="CA53" s="12">
        <v>93.715050550235901</v>
      </c>
      <c r="CB53" s="12">
        <v>83.259431246551685</v>
      </c>
      <c r="CC53" s="12">
        <v>93.633741723897401</v>
      </c>
      <c r="CD53" s="12">
        <v>79.208041622769088</v>
      </c>
      <c r="CE53" s="12">
        <v>107.74641648604302</v>
      </c>
      <c r="CF53" s="12">
        <v>91.083313943818212</v>
      </c>
      <c r="CG53" s="12">
        <v>81.994869813206606</v>
      </c>
      <c r="CH53" s="12">
        <v>96.62095433450304</v>
      </c>
      <c r="CI53" s="12">
        <v>123.88715074630454</v>
      </c>
      <c r="CJ53" s="12">
        <v>120.2757291845046</v>
      </c>
      <c r="CK53" s="12">
        <v>108.15035718915169</v>
      </c>
      <c r="CL53" s="12">
        <v>99.299848241207656</v>
      </c>
      <c r="CM53" s="12">
        <v>92.615141763963038</v>
      </c>
      <c r="CN53" s="12">
        <v>102.18014974961989</v>
      </c>
      <c r="CO53" s="12">
        <v>84.774558470235206</v>
      </c>
      <c r="CP53" s="12">
        <v>90.90312030602945</v>
      </c>
      <c r="CQ53" s="12">
        <v>87.755199981620535</v>
      </c>
      <c r="CR53" s="12">
        <v>90.833475749241188</v>
      </c>
      <c r="CS53" s="12">
        <v>108.48442596179666</v>
      </c>
      <c r="CT53" s="12">
        <v>106.78312517266022</v>
      </c>
      <c r="CU53" s="12">
        <v>82.139979692874476</v>
      </c>
      <c r="CV53" s="12">
        <v>100.8390202310693</v>
      </c>
      <c r="CW53" s="12">
        <v>92.151970218401402</v>
      </c>
      <c r="CX53" s="12">
        <v>98.744817730766954</v>
      </c>
      <c r="CY53" s="12">
        <v>75.229002302512527</v>
      </c>
      <c r="CZ53" s="12">
        <v>106.6928805608768</v>
      </c>
      <c r="DA53" s="12">
        <v>92.735183695913292</v>
      </c>
      <c r="DB53" s="12">
        <v>95.078860592911951</v>
      </c>
    </row>
    <row r="54" spans="6:106" x14ac:dyDescent="0.35">
      <c r="F54" s="64">
        <v>49</v>
      </c>
      <c r="G54" s="12">
        <v>120.66735760308802</v>
      </c>
      <c r="H54" s="12">
        <v>93.471783454879187</v>
      </c>
      <c r="I54" s="12">
        <v>87.521982802718412</v>
      </c>
      <c r="J54" s="12">
        <v>98.283783497754484</v>
      </c>
      <c r="K54" s="12">
        <v>102.84503585135099</v>
      </c>
      <c r="L54" s="12">
        <v>107.33871274860576</v>
      </c>
      <c r="M54" s="12">
        <v>91.58662831177935</v>
      </c>
      <c r="N54" s="12">
        <v>106.03341732130502</v>
      </c>
      <c r="O54" s="12">
        <v>102.71463704848429</v>
      </c>
      <c r="P54" s="12">
        <v>95.026121268892894</v>
      </c>
      <c r="Q54" s="12">
        <v>100.03021796146641</v>
      </c>
      <c r="R54" s="12">
        <v>101.14500835479703</v>
      </c>
      <c r="S54" s="12">
        <v>100.05699121174985</v>
      </c>
      <c r="T54" s="12">
        <v>78.644518705550581</v>
      </c>
      <c r="U54" s="12">
        <v>110.8119365904713</v>
      </c>
      <c r="V54" s="12">
        <v>83.998350217007101</v>
      </c>
      <c r="W54" s="12">
        <v>89.190791893634014</v>
      </c>
      <c r="X54" s="12">
        <v>109.79975993686821</v>
      </c>
      <c r="Y54" s="12">
        <v>100.40133727452485</v>
      </c>
      <c r="Z54" s="12">
        <v>108.27576513984241</v>
      </c>
      <c r="AA54" s="12">
        <v>103.06158653984312</v>
      </c>
      <c r="AB54" s="12">
        <v>108.16422698335373</v>
      </c>
      <c r="AC54" s="12">
        <v>114.38784238416702</v>
      </c>
      <c r="AD54" s="12">
        <v>95.404414221411571</v>
      </c>
      <c r="AE54" s="12">
        <v>78.406594891566783</v>
      </c>
      <c r="AF54" s="12">
        <v>118.93049557111226</v>
      </c>
      <c r="AG54" s="12">
        <v>98.171881543385098</v>
      </c>
      <c r="AH54" s="12">
        <v>95.457903878559591</v>
      </c>
      <c r="AI54" s="12">
        <v>103.13463033307926</v>
      </c>
      <c r="AJ54" s="12">
        <v>111.76672412839253</v>
      </c>
      <c r="AK54" s="12">
        <v>107.90016656537773</v>
      </c>
      <c r="AL54" s="12">
        <v>89.336447470122948</v>
      </c>
      <c r="AM54" s="12">
        <v>82.770805218024179</v>
      </c>
      <c r="AN54" s="12">
        <v>96.21225015289383</v>
      </c>
      <c r="AO54" s="12">
        <v>88.086801749886945</v>
      </c>
      <c r="AP54" s="12">
        <v>86.355624059797265</v>
      </c>
      <c r="AQ54" s="12">
        <v>110.57749159372179</v>
      </c>
      <c r="AR54" s="12">
        <v>103.18045749736484</v>
      </c>
      <c r="AS54" s="12">
        <v>93.766232364578173</v>
      </c>
      <c r="AT54" s="12">
        <v>98.735563622176414</v>
      </c>
      <c r="AU54" s="12">
        <v>91.135541677067522</v>
      </c>
      <c r="AV54" s="12">
        <v>107.47963895264547</v>
      </c>
      <c r="AW54" s="12">
        <v>88.995273270120379</v>
      </c>
      <c r="AX54" s="12">
        <v>103.79513949155807</v>
      </c>
      <c r="AY54" s="12">
        <v>115.98518792889081</v>
      </c>
      <c r="AZ54" s="12">
        <v>89.32294147380162</v>
      </c>
      <c r="BA54" s="12">
        <v>75.514583638869226</v>
      </c>
      <c r="BB54" s="12">
        <v>96.484564235288417</v>
      </c>
      <c r="BC54" s="12">
        <v>121.91954990848899</v>
      </c>
      <c r="BD54" s="12">
        <v>115.90065039636102</v>
      </c>
      <c r="BE54" s="12">
        <v>97.401073414948769</v>
      </c>
      <c r="BF54" s="12">
        <v>88.072772794112097</v>
      </c>
      <c r="BG54" s="12">
        <v>81.178552843630314</v>
      </c>
      <c r="BH54" s="12">
        <v>103.95677943743067</v>
      </c>
      <c r="BI54" s="12">
        <v>99.061901689856313</v>
      </c>
      <c r="BJ54" s="12">
        <v>90.679862094111741</v>
      </c>
      <c r="BK54" s="12">
        <v>101.87948216989753</v>
      </c>
      <c r="BL54" s="12">
        <v>97.321060618560296</v>
      </c>
      <c r="BM54" s="12">
        <v>99.859619492781349</v>
      </c>
      <c r="BN54" s="12">
        <v>91.185291037254501</v>
      </c>
      <c r="BO54" s="12">
        <v>102.56413841270842</v>
      </c>
      <c r="BP54" s="12">
        <v>115.27441781945527</v>
      </c>
      <c r="BQ54" s="12">
        <v>100.85898363977321</v>
      </c>
      <c r="BR54" s="12">
        <v>99.250758264679462</v>
      </c>
      <c r="BS54" s="12">
        <v>96.283668224350549</v>
      </c>
      <c r="BT54" s="12">
        <v>99.66755694913445</v>
      </c>
      <c r="BU54" s="12">
        <v>103.53415998688433</v>
      </c>
      <c r="BV54" s="12">
        <v>95.544249031809159</v>
      </c>
      <c r="BW54" s="12">
        <v>120.19278326770291</v>
      </c>
      <c r="BX54" s="12">
        <v>113.53841980744619</v>
      </c>
      <c r="BY54" s="12">
        <v>109.27182099985657</v>
      </c>
      <c r="BZ54" s="12">
        <v>96.217184161650948</v>
      </c>
      <c r="CA54" s="12">
        <v>94.083634646813152</v>
      </c>
      <c r="CB54" s="12">
        <v>101.60375748237129</v>
      </c>
      <c r="CC54" s="12">
        <v>92.491996181342984</v>
      </c>
      <c r="CD54" s="12">
        <v>84.646547090960667</v>
      </c>
      <c r="CE54" s="12">
        <v>97.620432168332627</v>
      </c>
      <c r="CF54" s="12">
        <v>96.135716173739638</v>
      </c>
      <c r="CG54" s="12">
        <v>100.22837411961518</v>
      </c>
      <c r="CH54" s="12">
        <v>109.09687969397055</v>
      </c>
      <c r="CI54" s="12">
        <v>106.70054305373924</v>
      </c>
      <c r="CJ54" s="12">
        <v>92.180050867318641</v>
      </c>
      <c r="CK54" s="12">
        <v>81.845849106321111</v>
      </c>
      <c r="CL54" s="12">
        <v>97.817508301523048</v>
      </c>
      <c r="CM54" s="12">
        <v>107.62615854910109</v>
      </c>
      <c r="CN54" s="12">
        <v>105.22566097060917</v>
      </c>
      <c r="CO54" s="12">
        <v>110.57749159372179</v>
      </c>
      <c r="CP54" s="12">
        <v>92.948664839786943</v>
      </c>
      <c r="CQ54" s="12">
        <v>90.525202520075254</v>
      </c>
      <c r="CR54" s="12">
        <v>104.74489070256823</v>
      </c>
      <c r="CS54" s="12">
        <v>81.551900418708101</v>
      </c>
      <c r="CT54" s="12">
        <v>98.6476041158312</v>
      </c>
      <c r="CU54" s="12">
        <v>120.63516149064526</v>
      </c>
      <c r="CV54" s="12">
        <v>83.499901645700447</v>
      </c>
      <c r="CW54" s="12">
        <v>95.725158896675566</v>
      </c>
      <c r="CX54" s="12">
        <v>120.76549208140932</v>
      </c>
      <c r="CY54" s="12">
        <v>87.314345162303653</v>
      </c>
      <c r="CZ54" s="12">
        <v>96.369592736300547</v>
      </c>
      <c r="DA54" s="12">
        <v>109.32841430767439</v>
      </c>
      <c r="DB54" s="12">
        <v>115.84671736054588</v>
      </c>
    </row>
    <row r="55" spans="6:106" x14ac:dyDescent="0.35">
      <c r="F55" s="63">
        <v>50</v>
      </c>
      <c r="G55" s="12">
        <v>111.40160748036578</v>
      </c>
      <c r="H55" s="12">
        <v>91.861363923817407</v>
      </c>
      <c r="I55" s="12">
        <v>97.142219854140421</v>
      </c>
      <c r="J55" s="12">
        <v>88.834065334231127</v>
      </c>
      <c r="K55" s="12">
        <v>81.932614900870249</v>
      </c>
      <c r="L55" s="12">
        <v>98.771795617358293</v>
      </c>
      <c r="M55" s="12">
        <v>105.74769956074306</v>
      </c>
      <c r="N55" s="12">
        <v>91.880531524657272</v>
      </c>
      <c r="O55" s="12">
        <v>111.62422904599225</v>
      </c>
      <c r="P55" s="12">
        <v>113.36452442046721</v>
      </c>
      <c r="Q55" s="12">
        <v>108.33949798106914</v>
      </c>
      <c r="R55" s="12">
        <v>96.864562490372919</v>
      </c>
      <c r="S55" s="12">
        <v>108.97375684871804</v>
      </c>
      <c r="T55" s="12">
        <v>106.57657892588759</v>
      </c>
      <c r="U55" s="12">
        <v>97.738314050366171</v>
      </c>
      <c r="V55" s="12">
        <v>123.0586010729894</v>
      </c>
      <c r="W55" s="12">
        <v>91.794061315886211</v>
      </c>
      <c r="X55" s="12">
        <v>89.526349963853136</v>
      </c>
      <c r="Y55" s="12">
        <v>105.17575244884938</v>
      </c>
      <c r="Z55" s="12">
        <v>120.36613295786083</v>
      </c>
      <c r="AA55" s="12">
        <v>104.41102656623116</v>
      </c>
      <c r="AB55" s="12">
        <v>99.855799615033902</v>
      </c>
      <c r="AC55" s="12">
        <v>95.143514297524234</v>
      </c>
      <c r="AD55" s="12">
        <v>100.78299535744009</v>
      </c>
      <c r="AE55" s="12">
        <v>105.42843281436944</v>
      </c>
      <c r="AF55" s="12">
        <v>103.37338406097842</v>
      </c>
      <c r="AG55" s="12">
        <v>91.446293279295787</v>
      </c>
      <c r="AH55" s="12">
        <v>112.58538304682588</v>
      </c>
      <c r="AI55" s="12">
        <v>111.46486283687409</v>
      </c>
      <c r="AJ55" s="12">
        <v>98.663815858890302</v>
      </c>
      <c r="AK55" s="12">
        <v>99.671376826881897</v>
      </c>
      <c r="AL55" s="12">
        <v>106.75713636155706</v>
      </c>
      <c r="AM55" s="12">
        <v>95.763687365979422</v>
      </c>
      <c r="AN55" s="12">
        <v>96.699409621214727</v>
      </c>
      <c r="AO55" s="12">
        <v>103.42524799634703</v>
      </c>
      <c r="AP55" s="12">
        <v>78.55384208378382</v>
      </c>
      <c r="AQ55" s="12">
        <v>81.106157065369189</v>
      </c>
      <c r="AR55" s="12">
        <v>121.72109816456214</v>
      </c>
      <c r="AS55" s="12">
        <v>91.867753124097362</v>
      </c>
      <c r="AT55" s="12">
        <v>100.91274614533177</v>
      </c>
      <c r="AU55" s="12">
        <v>93.512437868048437</v>
      </c>
      <c r="AV55" s="12">
        <v>96.838039351132466</v>
      </c>
      <c r="AW55" s="12">
        <v>99.033468611742137</v>
      </c>
      <c r="AX55" s="12">
        <v>100.58746536524268</v>
      </c>
      <c r="AY55" s="12">
        <v>120.32375050475821</v>
      </c>
      <c r="AZ55" s="12">
        <v>97.388408701226581</v>
      </c>
      <c r="BA55" s="12">
        <v>90.206401889736298</v>
      </c>
      <c r="BB55" s="12">
        <v>90.737569532939233</v>
      </c>
      <c r="BC55" s="12">
        <v>101.67585767485434</v>
      </c>
      <c r="BD55" s="12">
        <v>99.936892436380731</v>
      </c>
      <c r="BE55" s="12">
        <v>106.52444214210846</v>
      </c>
      <c r="BF55" s="12">
        <v>97.087184055999387</v>
      </c>
      <c r="BG55" s="12">
        <v>95.888038029079325</v>
      </c>
      <c r="BH55" s="12">
        <v>93.890241967164911</v>
      </c>
      <c r="BI55" s="12">
        <v>93.739265846670605</v>
      </c>
      <c r="BJ55" s="12">
        <v>113.41325059911469</v>
      </c>
      <c r="BK55" s="12">
        <v>103.33939169649966</v>
      </c>
      <c r="BL55" s="12">
        <v>96.919962086394662</v>
      </c>
      <c r="BM55" s="12">
        <v>94.332438291166909</v>
      </c>
      <c r="BN55" s="12">
        <v>118.2261828740593</v>
      </c>
      <c r="BO55" s="12">
        <v>104.31846274295822</v>
      </c>
      <c r="BP55" s="12">
        <v>77.85507730441168</v>
      </c>
      <c r="BQ55" s="12">
        <v>86.72465153504163</v>
      </c>
      <c r="BR55" s="12">
        <v>102.47016487264773</v>
      </c>
      <c r="BS55" s="12">
        <v>85.292606652365066</v>
      </c>
      <c r="BT55" s="12">
        <v>101.01649675343651</v>
      </c>
      <c r="BU55" s="12">
        <v>97.279815033834893</v>
      </c>
      <c r="BV55" s="12">
        <v>107.1705244408804</v>
      </c>
      <c r="BW55" s="12">
        <v>92.677294358145446</v>
      </c>
      <c r="BX55" s="12">
        <v>99.92005541571416</v>
      </c>
      <c r="BY55" s="12">
        <v>116.93952071946114</v>
      </c>
      <c r="BZ55" s="12">
        <v>100.70168653110159</v>
      </c>
      <c r="CA55" s="12">
        <v>96.235260368848685</v>
      </c>
      <c r="CB55" s="12">
        <v>102.139427124348</v>
      </c>
      <c r="CC55" s="12">
        <v>93.079518390004523</v>
      </c>
      <c r="CD55" s="12">
        <v>94.018810411944287</v>
      </c>
      <c r="CE55" s="12">
        <v>98.468274498009123</v>
      </c>
      <c r="CF55" s="12">
        <v>109.37816366786137</v>
      </c>
      <c r="CG55" s="12">
        <v>102.26168594963383</v>
      </c>
      <c r="CH55" s="12">
        <v>95.911343830812257</v>
      </c>
      <c r="CI55" s="12">
        <v>78.406594891566783</v>
      </c>
      <c r="CJ55" s="12">
        <v>100.74846866482403</v>
      </c>
      <c r="CK55" s="12">
        <v>112.77858245885</v>
      </c>
      <c r="CL55" s="12">
        <v>121.40823198715225</v>
      </c>
      <c r="CM55" s="12">
        <v>110.70957296178676</v>
      </c>
      <c r="CN55" s="12">
        <v>92.723223840584978</v>
      </c>
      <c r="CO55" s="12">
        <v>99.31749243842205</v>
      </c>
      <c r="CP55" s="12">
        <v>85.956765158334747</v>
      </c>
      <c r="CQ55" s="12">
        <v>100.29341435947572</v>
      </c>
      <c r="CR55" s="12">
        <v>93.756932781252544</v>
      </c>
      <c r="CS55" s="12">
        <v>114.38138497178443</v>
      </c>
      <c r="CT55" s="12">
        <v>99.330520950024948</v>
      </c>
      <c r="CU55" s="12">
        <v>111.92877334688092</v>
      </c>
      <c r="CV55" s="12">
        <v>87.195428730046842</v>
      </c>
      <c r="CW55" s="12">
        <v>107.18437149771489</v>
      </c>
      <c r="CX55" s="12">
        <v>96.552026004792424</v>
      </c>
      <c r="CY55" s="12">
        <v>104.87025317852385</v>
      </c>
      <c r="CZ55" s="12">
        <v>89.121943144709803</v>
      </c>
      <c r="DA55" s="12">
        <v>103.86676219932269</v>
      </c>
      <c r="DB55" s="12">
        <v>104.24385007136152</v>
      </c>
    </row>
    <row r="56" spans="6:106" x14ac:dyDescent="0.35">
      <c r="F56" s="34"/>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row>
    <row r="57" spans="6:106" x14ac:dyDescent="0.35">
      <c r="F57" s="34"/>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row>
    <row r="58" spans="6:106" x14ac:dyDescent="0.35">
      <c r="F58" s="34"/>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row>
    <row r="59" spans="6:106" x14ac:dyDescent="0.35">
      <c r="F59" s="34"/>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row>
    <row r="60" spans="6:106" x14ac:dyDescent="0.35">
      <c r="F60" s="34"/>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row>
    <row r="61" spans="6:106" x14ac:dyDescent="0.35">
      <c r="F61" s="34"/>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row>
    <row r="62" spans="6:106" x14ac:dyDescent="0.35">
      <c r="F62" s="34"/>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row>
    <row r="63" spans="6:106" x14ac:dyDescent="0.35">
      <c r="F63" s="34"/>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row>
    <row r="64" spans="6:106" x14ac:dyDescent="0.35">
      <c r="F64" s="34"/>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row>
    <row r="65" spans="6:106" x14ac:dyDescent="0.35">
      <c r="F65" s="34"/>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row>
    <row r="66" spans="6:106" x14ac:dyDescent="0.35">
      <c r="F66" s="34"/>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row>
    <row r="67" spans="6:106" x14ac:dyDescent="0.35">
      <c r="F67" s="34"/>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row>
    <row r="68" spans="6:106" x14ac:dyDescent="0.35">
      <c r="F68" s="34"/>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row>
    <row r="69" spans="6:106" x14ac:dyDescent="0.35">
      <c r="F69" s="34"/>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row>
    <row r="70" spans="6:106" x14ac:dyDescent="0.35">
      <c r="F70" s="34"/>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row>
    <row r="71" spans="6:106" x14ac:dyDescent="0.35">
      <c r="F71" s="34"/>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row>
    <row r="72" spans="6:106" x14ac:dyDescent="0.35">
      <c r="F72" s="34"/>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row>
    <row r="73" spans="6:106" x14ac:dyDescent="0.35">
      <c r="F73" s="34"/>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row>
    <row r="74" spans="6:106" x14ac:dyDescent="0.35">
      <c r="F74" s="34"/>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row>
    <row r="75" spans="6:106" x14ac:dyDescent="0.35">
      <c r="F75" s="34"/>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row>
    <row r="76" spans="6:106" x14ac:dyDescent="0.35">
      <c r="F76" s="34"/>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row>
    <row r="77" spans="6:106" x14ac:dyDescent="0.35">
      <c r="F77" s="34"/>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row>
    <row r="78" spans="6:106" x14ac:dyDescent="0.35">
      <c r="F78" s="34"/>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row>
    <row r="79" spans="6:106" x14ac:dyDescent="0.35">
      <c r="F79" s="34"/>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row>
    <row r="80" spans="6:106" x14ac:dyDescent="0.35">
      <c r="F80" s="34"/>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row>
    <row r="81" spans="6:106" x14ac:dyDescent="0.35">
      <c r="F81" s="34"/>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row>
    <row r="82" spans="6:106" x14ac:dyDescent="0.35">
      <c r="F82" s="34"/>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row>
    <row r="83" spans="6:106" x14ac:dyDescent="0.35">
      <c r="F83" s="34"/>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row>
    <row r="84" spans="6:106" x14ac:dyDescent="0.35">
      <c r="F84" s="34"/>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row>
    <row r="85" spans="6:106" x14ac:dyDescent="0.35">
      <c r="F85" s="34"/>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row>
    <row r="86" spans="6:106" x14ac:dyDescent="0.35">
      <c r="F86" s="34"/>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row>
    <row r="87" spans="6:106" x14ac:dyDescent="0.35">
      <c r="F87" s="34"/>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row>
    <row r="88" spans="6:106" x14ac:dyDescent="0.35">
      <c r="F88" s="34"/>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row>
    <row r="89" spans="6:106" x14ac:dyDescent="0.35">
      <c r="F89" s="34"/>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row>
    <row r="90" spans="6:106" x14ac:dyDescent="0.35">
      <c r="F90" s="34"/>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row>
    <row r="91" spans="6:106" x14ac:dyDescent="0.35">
      <c r="F91" s="34"/>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row>
    <row r="92" spans="6:106" x14ac:dyDescent="0.35">
      <c r="F92" s="34"/>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row>
    <row r="93" spans="6:106" x14ac:dyDescent="0.35">
      <c r="F93" s="34"/>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row>
    <row r="94" spans="6:106" x14ac:dyDescent="0.35">
      <c r="F94" s="34"/>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row>
    <row r="95" spans="6:106" x14ac:dyDescent="0.35">
      <c r="F95" s="34"/>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row>
    <row r="96" spans="6:106" x14ac:dyDescent="0.35">
      <c r="F96" s="34"/>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row>
    <row r="97" spans="6:106" x14ac:dyDescent="0.35">
      <c r="F97" s="34"/>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row>
    <row r="98" spans="6:106" x14ac:dyDescent="0.35">
      <c r="F98" s="34"/>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row>
    <row r="99" spans="6:106" x14ac:dyDescent="0.35">
      <c r="F99" s="34"/>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row>
    <row r="100" spans="6:106" x14ac:dyDescent="0.35">
      <c r="F100" s="34"/>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row>
    <row r="101" spans="6:106" x14ac:dyDescent="0.35">
      <c r="F101" s="34"/>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row>
    <row r="102" spans="6:106" x14ac:dyDescent="0.35">
      <c r="F102" s="34"/>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row>
    <row r="103" spans="6:106" x14ac:dyDescent="0.35">
      <c r="F103" s="34"/>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row>
    <row r="104" spans="6:106" x14ac:dyDescent="0.35">
      <c r="F104" s="34"/>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row>
    <row r="105" spans="6:106" x14ac:dyDescent="0.35">
      <c r="F105" s="34"/>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row>
    <row r="106" spans="6:106" x14ac:dyDescent="0.35">
      <c r="F106" s="34"/>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row>
    <row r="107" spans="6:106" x14ac:dyDescent="0.35">
      <c r="F107" s="34"/>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row>
    <row r="108" spans="6:106" x14ac:dyDescent="0.35">
      <c r="F108" s="34"/>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row>
    <row r="109" spans="6:106" x14ac:dyDescent="0.35">
      <c r="F109" s="34"/>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3"/>
      <c r="CN109" s="3"/>
      <c r="CO109" s="3"/>
      <c r="CP109" s="3"/>
      <c r="CQ109" s="3"/>
      <c r="CR109" s="3"/>
      <c r="CS109" s="3"/>
      <c r="CT109" s="3"/>
      <c r="CU109" s="3"/>
      <c r="CV109" s="3"/>
      <c r="CW109" s="3"/>
      <c r="CX109" s="3"/>
      <c r="CY109" s="3"/>
      <c r="CZ109" s="3"/>
      <c r="DA109" s="3"/>
      <c r="DB109" s="3"/>
    </row>
    <row r="110" spans="6:106" x14ac:dyDescent="0.35">
      <c r="F110" s="34"/>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c r="CY110" s="3"/>
      <c r="CZ110" s="3"/>
      <c r="DA110" s="3"/>
      <c r="DB110" s="3"/>
    </row>
    <row r="111" spans="6:106" x14ac:dyDescent="0.35">
      <c r="F111" s="34"/>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c r="BW111" s="3"/>
      <c r="BX111" s="3"/>
      <c r="BY111" s="3"/>
      <c r="BZ111" s="3"/>
      <c r="CA111" s="3"/>
      <c r="CB111" s="3"/>
      <c r="CC111" s="3"/>
      <c r="CD111" s="3"/>
      <c r="CE111" s="3"/>
      <c r="CF111" s="3"/>
      <c r="CG111" s="3"/>
      <c r="CH111" s="3"/>
      <c r="CI111" s="3"/>
      <c r="CJ111" s="3"/>
      <c r="CK111" s="3"/>
      <c r="CL111" s="3"/>
      <c r="CM111" s="3"/>
      <c r="CN111" s="3"/>
      <c r="CO111" s="3"/>
      <c r="CP111" s="3"/>
      <c r="CQ111" s="3"/>
      <c r="CR111" s="3"/>
      <c r="CS111" s="3"/>
      <c r="CT111" s="3"/>
      <c r="CU111" s="3"/>
      <c r="CV111" s="3"/>
      <c r="CW111" s="3"/>
      <c r="CX111" s="3"/>
      <c r="CY111" s="3"/>
      <c r="CZ111" s="3"/>
      <c r="DA111" s="3"/>
      <c r="DB111" s="3"/>
    </row>
    <row r="112" spans="6:106" x14ac:dyDescent="0.35">
      <c r="F112" s="34"/>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c r="BW112" s="3"/>
      <c r="BX112" s="3"/>
      <c r="BY112" s="3"/>
      <c r="BZ112" s="3"/>
      <c r="CA112" s="3"/>
      <c r="CB112" s="3"/>
      <c r="CC112" s="3"/>
      <c r="CD112" s="3"/>
      <c r="CE112" s="3"/>
      <c r="CF112" s="3"/>
      <c r="CG112" s="3"/>
      <c r="CH112" s="3"/>
      <c r="CI112" s="3"/>
      <c r="CJ112" s="3"/>
      <c r="CK112" s="3"/>
      <c r="CL112" s="3"/>
      <c r="CM112" s="3"/>
      <c r="CN112" s="3"/>
      <c r="CO112" s="3"/>
      <c r="CP112" s="3"/>
      <c r="CQ112" s="3"/>
      <c r="CR112" s="3"/>
      <c r="CS112" s="3"/>
      <c r="CT112" s="3"/>
      <c r="CU112" s="3"/>
      <c r="CV112" s="3"/>
      <c r="CW112" s="3"/>
      <c r="CX112" s="3"/>
      <c r="CY112" s="3"/>
      <c r="CZ112" s="3"/>
      <c r="DA112" s="3"/>
      <c r="DB112" s="3"/>
    </row>
    <row r="113" spans="6:106" x14ac:dyDescent="0.35">
      <c r="F113" s="34"/>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c r="BW113" s="3"/>
      <c r="BX113" s="3"/>
      <c r="BY113" s="3"/>
      <c r="BZ113" s="3"/>
      <c r="CA113" s="3"/>
      <c r="CB113" s="3"/>
      <c r="CC113" s="3"/>
      <c r="CD113" s="3"/>
      <c r="CE113" s="3"/>
      <c r="CF113" s="3"/>
      <c r="CG113" s="3"/>
      <c r="CH113" s="3"/>
      <c r="CI113" s="3"/>
      <c r="CJ113" s="3"/>
      <c r="CK113" s="3"/>
      <c r="CL113" s="3"/>
      <c r="CM113" s="3"/>
      <c r="CN113" s="3"/>
      <c r="CO113" s="3"/>
      <c r="CP113" s="3"/>
      <c r="CQ113" s="3"/>
      <c r="CR113" s="3"/>
      <c r="CS113" s="3"/>
      <c r="CT113" s="3"/>
      <c r="CU113" s="3"/>
      <c r="CV113" s="3"/>
      <c r="CW113" s="3"/>
      <c r="CX113" s="3"/>
      <c r="CY113" s="3"/>
      <c r="CZ113" s="3"/>
      <c r="DA113" s="3"/>
      <c r="DB113" s="3"/>
    </row>
    <row r="114" spans="6:106" x14ac:dyDescent="0.35">
      <c r="F114" s="34"/>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c r="BW114" s="3"/>
      <c r="BX114" s="3"/>
      <c r="BY114" s="3"/>
      <c r="BZ114" s="3"/>
      <c r="CA114" s="3"/>
      <c r="CB114" s="3"/>
      <c r="CC114" s="3"/>
      <c r="CD114" s="3"/>
      <c r="CE114" s="3"/>
      <c r="CF114" s="3"/>
      <c r="CG114" s="3"/>
      <c r="CH114" s="3"/>
      <c r="CI114" s="3"/>
      <c r="CJ114" s="3"/>
      <c r="CK114" s="3"/>
      <c r="CL114" s="3"/>
      <c r="CM114" s="3"/>
      <c r="CN114" s="3"/>
      <c r="CO114" s="3"/>
      <c r="CP114" s="3"/>
      <c r="CQ114" s="3"/>
      <c r="CR114" s="3"/>
      <c r="CS114" s="3"/>
      <c r="CT114" s="3"/>
      <c r="CU114" s="3"/>
      <c r="CV114" s="3"/>
      <c r="CW114" s="3"/>
      <c r="CX114" s="3"/>
      <c r="CY114" s="3"/>
      <c r="CZ114" s="3"/>
      <c r="DA114" s="3"/>
      <c r="DB114" s="3"/>
    </row>
    <row r="115" spans="6:106" x14ac:dyDescent="0.35">
      <c r="F115" s="34"/>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c r="CY115" s="3"/>
      <c r="CZ115" s="3"/>
      <c r="DA115" s="3"/>
      <c r="DB115" s="3"/>
    </row>
    <row r="116" spans="6:106" x14ac:dyDescent="0.35">
      <c r="F116" s="34"/>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row>
    <row r="117" spans="6:106" x14ac:dyDescent="0.35">
      <c r="F117" s="34"/>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c r="BW117" s="3"/>
      <c r="BX117" s="3"/>
      <c r="BY117" s="3"/>
      <c r="BZ117" s="3"/>
      <c r="CA117" s="3"/>
      <c r="CB117" s="3"/>
      <c r="CC117" s="3"/>
      <c r="CD117" s="3"/>
      <c r="CE117" s="3"/>
      <c r="CF117" s="3"/>
      <c r="CG117" s="3"/>
      <c r="CH117" s="3"/>
      <c r="CI117" s="3"/>
      <c r="CJ117" s="3"/>
      <c r="CK117" s="3"/>
      <c r="CL117" s="3"/>
      <c r="CM117" s="3"/>
      <c r="CN117" s="3"/>
      <c r="CO117" s="3"/>
      <c r="CP117" s="3"/>
      <c r="CQ117" s="3"/>
      <c r="CR117" s="3"/>
      <c r="CS117" s="3"/>
      <c r="CT117" s="3"/>
      <c r="CU117" s="3"/>
      <c r="CV117" s="3"/>
      <c r="CW117" s="3"/>
      <c r="CX117" s="3"/>
      <c r="CY117" s="3"/>
      <c r="CZ117" s="3"/>
      <c r="DA117" s="3"/>
      <c r="DB117" s="3"/>
    </row>
    <row r="118" spans="6:106" x14ac:dyDescent="0.35">
      <c r="F118" s="34"/>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c r="BW118" s="3"/>
      <c r="BX118" s="3"/>
      <c r="BY118" s="3"/>
      <c r="BZ118" s="3"/>
      <c r="CA118" s="3"/>
      <c r="CB118" s="3"/>
      <c r="CC118" s="3"/>
      <c r="CD118" s="3"/>
      <c r="CE118" s="3"/>
      <c r="CF118" s="3"/>
      <c r="CG118" s="3"/>
      <c r="CH118" s="3"/>
      <c r="CI118" s="3"/>
      <c r="CJ118" s="3"/>
      <c r="CK118" s="3"/>
      <c r="CL118" s="3"/>
      <c r="CM118" s="3"/>
      <c r="CN118" s="3"/>
      <c r="CO118" s="3"/>
      <c r="CP118" s="3"/>
      <c r="CQ118" s="3"/>
      <c r="CR118" s="3"/>
      <c r="CS118" s="3"/>
      <c r="CT118" s="3"/>
      <c r="CU118" s="3"/>
      <c r="CV118" s="3"/>
      <c r="CW118" s="3"/>
      <c r="CX118" s="3"/>
      <c r="CY118" s="3"/>
      <c r="CZ118" s="3"/>
      <c r="DA118" s="3"/>
      <c r="DB118" s="3"/>
    </row>
    <row r="119" spans="6:106" x14ac:dyDescent="0.35">
      <c r="F119" s="34"/>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c r="BW119" s="3"/>
      <c r="BX119" s="3"/>
      <c r="BY119" s="3"/>
      <c r="BZ119" s="3"/>
      <c r="CA119" s="3"/>
      <c r="CB119" s="3"/>
      <c r="CC119" s="3"/>
      <c r="CD119" s="3"/>
      <c r="CE119" s="3"/>
      <c r="CF119" s="3"/>
      <c r="CG119" s="3"/>
      <c r="CH119" s="3"/>
      <c r="CI119" s="3"/>
      <c r="CJ119" s="3"/>
      <c r="CK119" s="3"/>
      <c r="CL119" s="3"/>
      <c r="CM119" s="3"/>
      <c r="CN119" s="3"/>
      <c r="CO119" s="3"/>
      <c r="CP119" s="3"/>
      <c r="CQ119" s="3"/>
      <c r="CR119" s="3"/>
      <c r="CS119" s="3"/>
      <c r="CT119" s="3"/>
      <c r="CU119" s="3"/>
      <c r="CV119" s="3"/>
      <c r="CW119" s="3"/>
      <c r="CX119" s="3"/>
      <c r="CY119" s="3"/>
      <c r="CZ119" s="3"/>
      <c r="DA119" s="3"/>
      <c r="DB119" s="3"/>
    </row>
    <row r="120" spans="6:106" x14ac:dyDescent="0.35">
      <c r="F120" s="34"/>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c r="BW120" s="3"/>
      <c r="BX120" s="3"/>
      <c r="BY120" s="3"/>
      <c r="BZ120" s="3"/>
      <c r="CA120" s="3"/>
      <c r="CB120" s="3"/>
      <c r="CC120" s="3"/>
      <c r="CD120" s="3"/>
      <c r="CE120" s="3"/>
      <c r="CF120" s="3"/>
      <c r="CG120" s="3"/>
      <c r="CH120" s="3"/>
      <c r="CI120" s="3"/>
      <c r="CJ120" s="3"/>
      <c r="CK120" s="3"/>
      <c r="CL120" s="3"/>
      <c r="CM120" s="3"/>
      <c r="CN120" s="3"/>
      <c r="CO120" s="3"/>
      <c r="CP120" s="3"/>
      <c r="CQ120" s="3"/>
      <c r="CR120" s="3"/>
      <c r="CS120" s="3"/>
      <c r="CT120" s="3"/>
      <c r="CU120" s="3"/>
      <c r="CV120" s="3"/>
      <c r="CW120" s="3"/>
      <c r="CX120" s="3"/>
      <c r="CY120" s="3"/>
      <c r="CZ120" s="3"/>
      <c r="DA120" s="3"/>
      <c r="DB120" s="3"/>
    </row>
    <row r="121" spans="6:106" x14ac:dyDescent="0.35">
      <c r="F121" s="34"/>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c r="BW121" s="3"/>
      <c r="BX121" s="3"/>
      <c r="BY121" s="3"/>
      <c r="BZ121" s="3"/>
      <c r="CA121" s="3"/>
      <c r="CB121" s="3"/>
      <c r="CC121" s="3"/>
      <c r="CD121" s="3"/>
      <c r="CE121" s="3"/>
      <c r="CF121" s="3"/>
      <c r="CG121" s="3"/>
      <c r="CH121" s="3"/>
      <c r="CI121" s="3"/>
      <c r="CJ121" s="3"/>
      <c r="CK121" s="3"/>
      <c r="CL121" s="3"/>
      <c r="CM121" s="3"/>
      <c r="CN121" s="3"/>
      <c r="CO121" s="3"/>
      <c r="CP121" s="3"/>
      <c r="CQ121" s="3"/>
      <c r="CR121" s="3"/>
      <c r="CS121" s="3"/>
      <c r="CT121" s="3"/>
      <c r="CU121" s="3"/>
      <c r="CV121" s="3"/>
      <c r="CW121" s="3"/>
      <c r="CX121" s="3"/>
      <c r="CY121" s="3"/>
      <c r="CZ121" s="3"/>
      <c r="DA121" s="3"/>
      <c r="DB121" s="3"/>
    </row>
    <row r="122" spans="6:106" x14ac:dyDescent="0.35">
      <c r="F122" s="34"/>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c r="BW122" s="3"/>
      <c r="BX122" s="3"/>
      <c r="BY122" s="3"/>
      <c r="BZ122" s="3"/>
      <c r="CA122" s="3"/>
      <c r="CB122" s="3"/>
      <c r="CC122" s="3"/>
      <c r="CD122" s="3"/>
      <c r="CE122" s="3"/>
      <c r="CF122" s="3"/>
      <c r="CG122" s="3"/>
      <c r="CH122" s="3"/>
      <c r="CI122" s="3"/>
      <c r="CJ122" s="3"/>
      <c r="CK122" s="3"/>
      <c r="CL122" s="3"/>
      <c r="CM122" s="3"/>
      <c r="CN122" s="3"/>
      <c r="CO122" s="3"/>
      <c r="CP122" s="3"/>
      <c r="CQ122" s="3"/>
      <c r="CR122" s="3"/>
      <c r="CS122" s="3"/>
      <c r="CT122" s="3"/>
      <c r="CU122" s="3"/>
      <c r="CV122" s="3"/>
      <c r="CW122" s="3"/>
      <c r="CX122" s="3"/>
      <c r="CY122" s="3"/>
      <c r="CZ122" s="3"/>
      <c r="DA122" s="3"/>
      <c r="DB122" s="3"/>
    </row>
    <row r="123" spans="6:106" x14ac:dyDescent="0.35">
      <c r="F123" s="34"/>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c r="BW123" s="3"/>
      <c r="BX123" s="3"/>
      <c r="BY123" s="3"/>
      <c r="BZ123" s="3"/>
      <c r="CA123" s="3"/>
      <c r="CB123" s="3"/>
      <c r="CC123" s="3"/>
      <c r="CD123" s="3"/>
      <c r="CE123" s="3"/>
      <c r="CF123" s="3"/>
      <c r="CG123" s="3"/>
      <c r="CH123" s="3"/>
      <c r="CI123" s="3"/>
      <c r="CJ123" s="3"/>
      <c r="CK123" s="3"/>
      <c r="CL123" s="3"/>
      <c r="CM123" s="3"/>
      <c r="CN123" s="3"/>
      <c r="CO123" s="3"/>
      <c r="CP123" s="3"/>
      <c r="CQ123" s="3"/>
      <c r="CR123" s="3"/>
      <c r="CS123" s="3"/>
      <c r="CT123" s="3"/>
      <c r="CU123" s="3"/>
      <c r="CV123" s="3"/>
      <c r="CW123" s="3"/>
      <c r="CX123" s="3"/>
      <c r="CY123" s="3"/>
      <c r="CZ123" s="3"/>
      <c r="DA123" s="3"/>
      <c r="DB123" s="3"/>
    </row>
    <row r="124" spans="6:106" x14ac:dyDescent="0.35">
      <c r="F124" s="34"/>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c r="BW124" s="3"/>
      <c r="BX124" s="3"/>
      <c r="BY124" s="3"/>
      <c r="BZ124" s="3"/>
      <c r="CA124" s="3"/>
      <c r="CB124" s="3"/>
      <c r="CC124" s="3"/>
      <c r="CD124" s="3"/>
      <c r="CE124" s="3"/>
      <c r="CF124" s="3"/>
      <c r="CG124" s="3"/>
      <c r="CH124" s="3"/>
      <c r="CI124" s="3"/>
      <c r="CJ124" s="3"/>
      <c r="CK124" s="3"/>
      <c r="CL124" s="3"/>
      <c r="CM124" s="3"/>
      <c r="CN124" s="3"/>
      <c r="CO124" s="3"/>
      <c r="CP124" s="3"/>
      <c r="CQ124" s="3"/>
      <c r="CR124" s="3"/>
      <c r="CS124" s="3"/>
      <c r="CT124" s="3"/>
      <c r="CU124" s="3"/>
      <c r="CV124" s="3"/>
      <c r="CW124" s="3"/>
      <c r="CX124" s="3"/>
      <c r="CY124" s="3"/>
      <c r="CZ124" s="3"/>
      <c r="DA124" s="3"/>
      <c r="DB124" s="3"/>
    </row>
    <row r="125" spans="6:106" x14ac:dyDescent="0.35">
      <c r="F125" s="34"/>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row>
    <row r="126" spans="6:106" x14ac:dyDescent="0.35">
      <c r="F126" s="34"/>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row>
    <row r="127" spans="6:106" x14ac:dyDescent="0.35">
      <c r="F127" s="34"/>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row>
    <row r="128" spans="6:106" x14ac:dyDescent="0.35">
      <c r="F128" s="34"/>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c r="BW128" s="3"/>
      <c r="BX128" s="3"/>
      <c r="BY128" s="3"/>
      <c r="BZ128" s="3"/>
      <c r="CA128" s="3"/>
      <c r="CB128" s="3"/>
      <c r="CC128" s="3"/>
      <c r="CD128" s="3"/>
      <c r="CE128" s="3"/>
      <c r="CF128" s="3"/>
      <c r="CG128" s="3"/>
      <c r="CH128" s="3"/>
      <c r="CI128" s="3"/>
      <c r="CJ128" s="3"/>
      <c r="CK128" s="3"/>
      <c r="CL128" s="3"/>
      <c r="CM128" s="3"/>
      <c r="CN128" s="3"/>
      <c r="CO128" s="3"/>
      <c r="CP128" s="3"/>
      <c r="CQ128" s="3"/>
      <c r="CR128" s="3"/>
      <c r="CS128" s="3"/>
      <c r="CT128" s="3"/>
      <c r="CU128" s="3"/>
      <c r="CV128" s="3"/>
      <c r="CW128" s="3"/>
      <c r="CX128" s="3"/>
      <c r="CY128" s="3"/>
      <c r="CZ128" s="3"/>
      <c r="DA128" s="3"/>
      <c r="DB128" s="3"/>
    </row>
    <row r="129" spans="6:106" x14ac:dyDescent="0.35">
      <c r="F129" s="34"/>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c r="BW129" s="3"/>
      <c r="BX129" s="3"/>
      <c r="BY129" s="3"/>
      <c r="BZ129" s="3"/>
      <c r="CA129" s="3"/>
      <c r="CB129" s="3"/>
      <c r="CC129" s="3"/>
      <c r="CD129" s="3"/>
      <c r="CE129" s="3"/>
      <c r="CF129" s="3"/>
      <c r="CG129" s="3"/>
      <c r="CH129" s="3"/>
      <c r="CI129" s="3"/>
      <c r="CJ129" s="3"/>
      <c r="CK129" s="3"/>
      <c r="CL129" s="3"/>
      <c r="CM129" s="3"/>
      <c r="CN129" s="3"/>
      <c r="CO129" s="3"/>
      <c r="CP129" s="3"/>
      <c r="CQ129" s="3"/>
      <c r="CR129" s="3"/>
      <c r="CS129" s="3"/>
      <c r="CT129" s="3"/>
      <c r="CU129" s="3"/>
      <c r="CV129" s="3"/>
      <c r="CW129" s="3"/>
      <c r="CX129" s="3"/>
      <c r="CY129" s="3"/>
      <c r="CZ129" s="3"/>
      <c r="DA129" s="3"/>
      <c r="DB129" s="3"/>
    </row>
    <row r="130" spans="6:106" x14ac:dyDescent="0.35">
      <c r="F130" s="34"/>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row>
    <row r="131" spans="6:106" x14ac:dyDescent="0.35">
      <c r="F131" s="34"/>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c r="BW131" s="3"/>
      <c r="BX131" s="3"/>
      <c r="BY131" s="3"/>
      <c r="BZ131" s="3"/>
      <c r="CA131" s="3"/>
      <c r="CB131" s="3"/>
      <c r="CC131" s="3"/>
      <c r="CD131" s="3"/>
      <c r="CE131" s="3"/>
      <c r="CF131" s="3"/>
      <c r="CG131" s="3"/>
      <c r="CH131" s="3"/>
      <c r="CI131" s="3"/>
      <c r="CJ131" s="3"/>
      <c r="CK131" s="3"/>
      <c r="CL131" s="3"/>
      <c r="CM131" s="3"/>
      <c r="CN131" s="3"/>
      <c r="CO131" s="3"/>
      <c r="CP131" s="3"/>
      <c r="CQ131" s="3"/>
      <c r="CR131" s="3"/>
      <c r="CS131" s="3"/>
      <c r="CT131" s="3"/>
      <c r="CU131" s="3"/>
      <c r="CV131" s="3"/>
      <c r="CW131" s="3"/>
      <c r="CX131" s="3"/>
      <c r="CY131" s="3"/>
      <c r="CZ131" s="3"/>
      <c r="DA131" s="3"/>
      <c r="DB131" s="3"/>
    </row>
    <row r="132" spans="6:106" x14ac:dyDescent="0.35">
      <c r="F132" s="34"/>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3"/>
      <c r="CN132" s="3"/>
      <c r="CO132" s="3"/>
      <c r="CP132" s="3"/>
      <c r="CQ132" s="3"/>
      <c r="CR132" s="3"/>
      <c r="CS132" s="3"/>
      <c r="CT132" s="3"/>
      <c r="CU132" s="3"/>
      <c r="CV132" s="3"/>
      <c r="CW132" s="3"/>
      <c r="CX132" s="3"/>
      <c r="CY132" s="3"/>
      <c r="CZ132" s="3"/>
      <c r="DA132" s="3"/>
      <c r="DB132" s="3"/>
    </row>
    <row r="133" spans="6:106" x14ac:dyDescent="0.35">
      <c r="F133" s="34"/>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row>
    <row r="134" spans="6:106" x14ac:dyDescent="0.35">
      <c r="F134" s="34"/>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3"/>
      <c r="CN134" s="3"/>
      <c r="CO134" s="3"/>
      <c r="CP134" s="3"/>
      <c r="CQ134" s="3"/>
      <c r="CR134" s="3"/>
      <c r="CS134" s="3"/>
      <c r="CT134" s="3"/>
      <c r="CU134" s="3"/>
      <c r="CV134" s="3"/>
      <c r="CW134" s="3"/>
      <c r="CX134" s="3"/>
      <c r="CY134" s="3"/>
      <c r="CZ134" s="3"/>
      <c r="DA134" s="3"/>
      <c r="DB134" s="3"/>
    </row>
    <row r="135" spans="6:106" x14ac:dyDescent="0.35">
      <c r="F135" s="34"/>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c r="BW135" s="3"/>
      <c r="BX135" s="3"/>
      <c r="BY135" s="3"/>
      <c r="BZ135" s="3"/>
      <c r="CA135" s="3"/>
      <c r="CB135" s="3"/>
      <c r="CC135" s="3"/>
      <c r="CD135" s="3"/>
      <c r="CE135" s="3"/>
      <c r="CF135" s="3"/>
      <c r="CG135" s="3"/>
      <c r="CH135" s="3"/>
      <c r="CI135" s="3"/>
      <c r="CJ135" s="3"/>
      <c r="CK135" s="3"/>
      <c r="CL135" s="3"/>
      <c r="CM135" s="3"/>
      <c r="CN135" s="3"/>
      <c r="CO135" s="3"/>
      <c r="CP135" s="3"/>
      <c r="CQ135" s="3"/>
      <c r="CR135" s="3"/>
      <c r="CS135" s="3"/>
      <c r="CT135" s="3"/>
      <c r="CU135" s="3"/>
      <c r="CV135" s="3"/>
      <c r="CW135" s="3"/>
      <c r="CX135" s="3"/>
      <c r="CY135" s="3"/>
      <c r="CZ135" s="3"/>
      <c r="DA135" s="3"/>
      <c r="DB135" s="3"/>
    </row>
    <row r="136" spans="6:106" x14ac:dyDescent="0.35">
      <c r="F136" s="34"/>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c r="BW136" s="3"/>
      <c r="BX136" s="3"/>
      <c r="BY136" s="3"/>
      <c r="BZ136" s="3"/>
      <c r="CA136" s="3"/>
      <c r="CB136" s="3"/>
      <c r="CC136" s="3"/>
      <c r="CD136" s="3"/>
      <c r="CE136" s="3"/>
      <c r="CF136" s="3"/>
      <c r="CG136" s="3"/>
      <c r="CH136" s="3"/>
      <c r="CI136" s="3"/>
      <c r="CJ136" s="3"/>
      <c r="CK136" s="3"/>
      <c r="CL136" s="3"/>
      <c r="CM136" s="3"/>
      <c r="CN136" s="3"/>
      <c r="CO136" s="3"/>
      <c r="CP136" s="3"/>
      <c r="CQ136" s="3"/>
      <c r="CR136" s="3"/>
      <c r="CS136" s="3"/>
      <c r="CT136" s="3"/>
      <c r="CU136" s="3"/>
      <c r="CV136" s="3"/>
      <c r="CW136" s="3"/>
      <c r="CX136" s="3"/>
      <c r="CY136" s="3"/>
      <c r="CZ136" s="3"/>
      <c r="DA136" s="3"/>
      <c r="DB136" s="3"/>
    </row>
    <row r="137" spans="6:106" x14ac:dyDescent="0.35">
      <c r="F137" s="34"/>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c r="BW137" s="3"/>
      <c r="BX137" s="3"/>
      <c r="BY137" s="3"/>
      <c r="BZ137" s="3"/>
      <c r="CA137" s="3"/>
      <c r="CB137" s="3"/>
      <c r="CC137" s="3"/>
      <c r="CD137" s="3"/>
      <c r="CE137" s="3"/>
      <c r="CF137" s="3"/>
      <c r="CG137" s="3"/>
      <c r="CH137" s="3"/>
      <c r="CI137" s="3"/>
      <c r="CJ137" s="3"/>
      <c r="CK137" s="3"/>
      <c r="CL137" s="3"/>
      <c r="CM137" s="3"/>
      <c r="CN137" s="3"/>
      <c r="CO137" s="3"/>
      <c r="CP137" s="3"/>
      <c r="CQ137" s="3"/>
      <c r="CR137" s="3"/>
      <c r="CS137" s="3"/>
      <c r="CT137" s="3"/>
      <c r="CU137" s="3"/>
      <c r="CV137" s="3"/>
      <c r="CW137" s="3"/>
      <c r="CX137" s="3"/>
      <c r="CY137" s="3"/>
      <c r="CZ137" s="3"/>
      <c r="DA137" s="3"/>
      <c r="DB137" s="3"/>
    </row>
    <row r="138" spans="6:106" x14ac:dyDescent="0.35">
      <c r="F138" s="34"/>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row>
    <row r="139" spans="6:106" x14ac:dyDescent="0.35">
      <c r="F139" s="34"/>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c r="BW139" s="3"/>
      <c r="BX139" s="3"/>
      <c r="BY139" s="3"/>
      <c r="BZ139" s="3"/>
      <c r="CA139" s="3"/>
      <c r="CB139" s="3"/>
      <c r="CC139" s="3"/>
      <c r="CD139" s="3"/>
      <c r="CE139" s="3"/>
      <c r="CF139" s="3"/>
      <c r="CG139" s="3"/>
      <c r="CH139" s="3"/>
      <c r="CI139" s="3"/>
      <c r="CJ139" s="3"/>
      <c r="CK139" s="3"/>
      <c r="CL139" s="3"/>
      <c r="CM139" s="3"/>
      <c r="CN139" s="3"/>
      <c r="CO139" s="3"/>
      <c r="CP139" s="3"/>
      <c r="CQ139" s="3"/>
      <c r="CR139" s="3"/>
      <c r="CS139" s="3"/>
      <c r="CT139" s="3"/>
      <c r="CU139" s="3"/>
      <c r="CV139" s="3"/>
      <c r="CW139" s="3"/>
      <c r="CX139" s="3"/>
      <c r="CY139" s="3"/>
      <c r="CZ139" s="3"/>
      <c r="DA139" s="3"/>
      <c r="DB139" s="3"/>
    </row>
    <row r="140" spans="6:106" x14ac:dyDescent="0.35">
      <c r="F140" s="34"/>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3"/>
      <c r="CN140" s="3"/>
      <c r="CO140" s="3"/>
      <c r="CP140" s="3"/>
      <c r="CQ140" s="3"/>
      <c r="CR140" s="3"/>
      <c r="CS140" s="3"/>
      <c r="CT140" s="3"/>
      <c r="CU140" s="3"/>
      <c r="CV140" s="3"/>
      <c r="CW140" s="3"/>
      <c r="CX140" s="3"/>
      <c r="CY140" s="3"/>
      <c r="CZ140" s="3"/>
      <c r="DA140" s="3"/>
      <c r="DB140" s="3"/>
    </row>
    <row r="141" spans="6:106" x14ac:dyDescent="0.35">
      <c r="F141" s="34"/>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c r="BW141" s="3"/>
      <c r="BX141" s="3"/>
      <c r="BY141" s="3"/>
      <c r="BZ141" s="3"/>
      <c r="CA141" s="3"/>
      <c r="CB141" s="3"/>
      <c r="CC141" s="3"/>
      <c r="CD141" s="3"/>
      <c r="CE141" s="3"/>
      <c r="CF141" s="3"/>
      <c r="CG141" s="3"/>
      <c r="CH141" s="3"/>
      <c r="CI141" s="3"/>
      <c r="CJ141" s="3"/>
      <c r="CK141" s="3"/>
      <c r="CL141" s="3"/>
      <c r="CM141" s="3"/>
      <c r="CN141" s="3"/>
      <c r="CO141" s="3"/>
      <c r="CP141" s="3"/>
      <c r="CQ141" s="3"/>
      <c r="CR141" s="3"/>
      <c r="CS141" s="3"/>
      <c r="CT141" s="3"/>
      <c r="CU141" s="3"/>
      <c r="CV141" s="3"/>
      <c r="CW141" s="3"/>
      <c r="CX141" s="3"/>
      <c r="CY141" s="3"/>
      <c r="CZ141" s="3"/>
      <c r="DA141" s="3"/>
      <c r="DB141" s="3"/>
    </row>
    <row r="142" spans="6:106" x14ac:dyDescent="0.35">
      <c r="F142" s="34"/>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c r="BW142" s="3"/>
      <c r="BX142" s="3"/>
      <c r="BY142" s="3"/>
      <c r="BZ142" s="3"/>
      <c r="CA142" s="3"/>
      <c r="CB142" s="3"/>
      <c r="CC142" s="3"/>
      <c r="CD142" s="3"/>
      <c r="CE142" s="3"/>
      <c r="CF142" s="3"/>
      <c r="CG142" s="3"/>
      <c r="CH142" s="3"/>
      <c r="CI142" s="3"/>
      <c r="CJ142" s="3"/>
      <c r="CK142" s="3"/>
      <c r="CL142" s="3"/>
      <c r="CM142" s="3"/>
      <c r="CN142" s="3"/>
      <c r="CO142" s="3"/>
      <c r="CP142" s="3"/>
      <c r="CQ142" s="3"/>
      <c r="CR142" s="3"/>
      <c r="CS142" s="3"/>
      <c r="CT142" s="3"/>
      <c r="CU142" s="3"/>
      <c r="CV142" s="3"/>
      <c r="CW142" s="3"/>
      <c r="CX142" s="3"/>
      <c r="CY142" s="3"/>
      <c r="CZ142" s="3"/>
      <c r="DA142" s="3"/>
      <c r="DB142" s="3"/>
    </row>
    <row r="143" spans="6:106" x14ac:dyDescent="0.35">
      <c r="F143" s="34"/>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c r="BW143" s="3"/>
      <c r="BX143" s="3"/>
      <c r="BY143" s="3"/>
      <c r="BZ143" s="3"/>
      <c r="CA143" s="3"/>
      <c r="CB143" s="3"/>
      <c r="CC143" s="3"/>
      <c r="CD143" s="3"/>
      <c r="CE143" s="3"/>
      <c r="CF143" s="3"/>
      <c r="CG143" s="3"/>
      <c r="CH143" s="3"/>
      <c r="CI143" s="3"/>
      <c r="CJ143" s="3"/>
      <c r="CK143" s="3"/>
      <c r="CL143" s="3"/>
      <c r="CM143" s="3"/>
      <c r="CN143" s="3"/>
      <c r="CO143" s="3"/>
      <c r="CP143" s="3"/>
      <c r="CQ143" s="3"/>
      <c r="CR143" s="3"/>
      <c r="CS143" s="3"/>
      <c r="CT143" s="3"/>
      <c r="CU143" s="3"/>
      <c r="CV143" s="3"/>
      <c r="CW143" s="3"/>
      <c r="CX143" s="3"/>
      <c r="CY143" s="3"/>
      <c r="CZ143" s="3"/>
      <c r="DA143" s="3"/>
      <c r="DB143" s="3"/>
    </row>
    <row r="144" spans="6:106" x14ac:dyDescent="0.35">
      <c r="F144" s="34"/>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c r="BW144" s="3"/>
      <c r="BX144" s="3"/>
      <c r="BY144" s="3"/>
      <c r="BZ144" s="3"/>
      <c r="CA144" s="3"/>
      <c r="CB144" s="3"/>
      <c r="CC144" s="3"/>
      <c r="CD144" s="3"/>
      <c r="CE144" s="3"/>
      <c r="CF144" s="3"/>
      <c r="CG144" s="3"/>
      <c r="CH144" s="3"/>
      <c r="CI144" s="3"/>
      <c r="CJ144" s="3"/>
      <c r="CK144" s="3"/>
      <c r="CL144" s="3"/>
      <c r="CM144" s="3"/>
      <c r="CN144" s="3"/>
      <c r="CO144" s="3"/>
      <c r="CP144" s="3"/>
      <c r="CQ144" s="3"/>
      <c r="CR144" s="3"/>
      <c r="CS144" s="3"/>
      <c r="CT144" s="3"/>
      <c r="CU144" s="3"/>
      <c r="CV144" s="3"/>
      <c r="CW144" s="3"/>
      <c r="CX144" s="3"/>
      <c r="CY144" s="3"/>
      <c r="CZ144" s="3"/>
      <c r="DA144" s="3"/>
      <c r="DB144" s="3"/>
    </row>
    <row r="145" spans="6:106" x14ac:dyDescent="0.35">
      <c r="F145" s="34"/>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c r="BW145" s="3"/>
      <c r="BX145" s="3"/>
      <c r="BY145" s="3"/>
      <c r="BZ145" s="3"/>
      <c r="CA145" s="3"/>
      <c r="CB145" s="3"/>
      <c r="CC145" s="3"/>
      <c r="CD145" s="3"/>
      <c r="CE145" s="3"/>
      <c r="CF145" s="3"/>
      <c r="CG145" s="3"/>
      <c r="CH145" s="3"/>
      <c r="CI145" s="3"/>
      <c r="CJ145" s="3"/>
      <c r="CK145" s="3"/>
      <c r="CL145" s="3"/>
      <c r="CM145" s="3"/>
      <c r="CN145" s="3"/>
      <c r="CO145" s="3"/>
      <c r="CP145" s="3"/>
      <c r="CQ145" s="3"/>
      <c r="CR145" s="3"/>
      <c r="CS145" s="3"/>
      <c r="CT145" s="3"/>
      <c r="CU145" s="3"/>
      <c r="CV145" s="3"/>
      <c r="CW145" s="3"/>
      <c r="CX145" s="3"/>
      <c r="CY145" s="3"/>
      <c r="CZ145" s="3"/>
      <c r="DA145" s="3"/>
      <c r="DB145" s="3"/>
    </row>
    <row r="146" spans="6:106" x14ac:dyDescent="0.35">
      <c r="F146" s="34"/>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row>
    <row r="147" spans="6:106" x14ac:dyDescent="0.35">
      <c r="F147" s="34"/>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row>
    <row r="148" spans="6:106" x14ac:dyDescent="0.35">
      <c r="F148" s="34"/>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c r="BW148" s="3"/>
      <c r="BX148" s="3"/>
      <c r="BY148" s="3"/>
      <c r="BZ148" s="3"/>
      <c r="CA148" s="3"/>
      <c r="CB148" s="3"/>
      <c r="CC148" s="3"/>
      <c r="CD148" s="3"/>
      <c r="CE148" s="3"/>
      <c r="CF148" s="3"/>
      <c r="CG148" s="3"/>
      <c r="CH148" s="3"/>
      <c r="CI148" s="3"/>
      <c r="CJ148" s="3"/>
      <c r="CK148" s="3"/>
      <c r="CL148" s="3"/>
      <c r="CM148" s="3"/>
      <c r="CN148" s="3"/>
      <c r="CO148" s="3"/>
      <c r="CP148" s="3"/>
      <c r="CQ148" s="3"/>
      <c r="CR148" s="3"/>
      <c r="CS148" s="3"/>
      <c r="CT148" s="3"/>
      <c r="CU148" s="3"/>
      <c r="CV148" s="3"/>
      <c r="CW148" s="3"/>
      <c r="CX148" s="3"/>
      <c r="CY148" s="3"/>
      <c r="CZ148" s="3"/>
      <c r="DA148" s="3"/>
      <c r="DB148" s="3"/>
    </row>
    <row r="149" spans="6:106" x14ac:dyDescent="0.35">
      <c r="F149" s="34"/>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row>
    <row r="150" spans="6:106" x14ac:dyDescent="0.35">
      <c r="F150" s="34"/>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c r="BW150" s="3"/>
      <c r="BX150" s="3"/>
      <c r="BY150" s="3"/>
      <c r="BZ150" s="3"/>
      <c r="CA150" s="3"/>
      <c r="CB150" s="3"/>
      <c r="CC150" s="3"/>
      <c r="CD150" s="3"/>
      <c r="CE150" s="3"/>
      <c r="CF150" s="3"/>
      <c r="CG150" s="3"/>
      <c r="CH150" s="3"/>
      <c r="CI150" s="3"/>
      <c r="CJ150" s="3"/>
      <c r="CK150" s="3"/>
      <c r="CL150" s="3"/>
      <c r="CM150" s="3"/>
      <c r="CN150" s="3"/>
      <c r="CO150" s="3"/>
      <c r="CP150" s="3"/>
      <c r="CQ150" s="3"/>
      <c r="CR150" s="3"/>
      <c r="CS150" s="3"/>
      <c r="CT150" s="3"/>
      <c r="CU150" s="3"/>
      <c r="CV150" s="3"/>
      <c r="CW150" s="3"/>
      <c r="CX150" s="3"/>
      <c r="CY150" s="3"/>
      <c r="CZ150" s="3"/>
      <c r="DA150" s="3"/>
      <c r="DB150" s="3"/>
    </row>
    <row r="151" spans="6:106" x14ac:dyDescent="0.35">
      <c r="F151" s="34"/>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c r="BW151" s="3"/>
      <c r="BX151" s="3"/>
      <c r="BY151" s="3"/>
      <c r="BZ151" s="3"/>
      <c r="CA151" s="3"/>
      <c r="CB151" s="3"/>
      <c r="CC151" s="3"/>
      <c r="CD151" s="3"/>
      <c r="CE151" s="3"/>
      <c r="CF151" s="3"/>
      <c r="CG151" s="3"/>
      <c r="CH151" s="3"/>
      <c r="CI151" s="3"/>
      <c r="CJ151" s="3"/>
      <c r="CK151" s="3"/>
      <c r="CL151" s="3"/>
      <c r="CM151" s="3"/>
      <c r="CN151" s="3"/>
      <c r="CO151" s="3"/>
      <c r="CP151" s="3"/>
      <c r="CQ151" s="3"/>
      <c r="CR151" s="3"/>
      <c r="CS151" s="3"/>
      <c r="CT151" s="3"/>
      <c r="CU151" s="3"/>
      <c r="CV151" s="3"/>
      <c r="CW151" s="3"/>
      <c r="CX151" s="3"/>
      <c r="CY151" s="3"/>
      <c r="CZ151" s="3"/>
      <c r="DA151" s="3"/>
      <c r="DB151" s="3"/>
    </row>
    <row r="152" spans="6:106" x14ac:dyDescent="0.35">
      <c r="F152" s="34"/>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c r="BW152" s="3"/>
      <c r="BX152" s="3"/>
      <c r="BY152" s="3"/>
      <c r="BZ152" s="3"/>
      <c r="CA152" s="3"/>
      <c r="CB152" s="3"/>
      <c r="CC152" s="3"/>
      <c r="CD152" s="3"/>
      <c r="CE152" s="3"/>
      <c r="CF152" s="3"/>
      <c r="CG152" s="3"/>
      <c r="CH152" s="3"/>
      <c r="CI152" s="3"/>
      <c r="CJ152" s="3"/>
      <c r="CK152" s="3"/>
      <c r="CL152" s="3"/>
      <c r="CM152" s="3"/>
      <c r="CN152" s="3"/>
      <c r="CO152" s="3"/>
      <c r="CP152" s="3"/>
      <c r="CQ152" s="3"/>
      <c r="CR152" s="3"/>
      <c r="CS152" s="3"/>
      <c r="CT152" s="3"/>
      <c r="CU152" s="3"/>
      <c r="CV152" s="3"/>
      <c r="CW152" s="3"/>
      <c r="CX152" s="3"/>
      <c r="CY152" s="3"/>
      <c r="CZ152" s="3"/>
      <c r="DA152" s="3"/>
      <c r="DB152" s="3"/>
    </row>
    <row r="153" spans="6:106" x14ac:dyDescent="0.35">
      <c r="F153" s="34"/>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c r="BW153" s="3"/>
      <c r="BX153" s="3"/>
      <c r="BY153" s="3"/>
      <c r="BZ153" s="3"/>
      <c r="CA153" s="3"/>
      <c r="CB153" s="3"/>
      <c r="CC153" s="3"/>
      <c r="CD153" s="3"/>
      <c r="CE153" s="3"/>
      <c r="CF153" s="3"/>
      <c r="CG153" s="3"/>
      <c r="CH153" s="3"/>
      <c r="CI153" s="3"/>
      <c r="CJ153" s="3"/>
      <c r="CK153" s="3"/>
      <c r="CL153" s="3"/>
      <c r="CM153" s="3"/>
      <c r="CN153" s="3"/>
      <c r="CO153" s="3"/>
      <c r="CP153" s="3"/>
      <c r="CQ153" s="3"/>
      <c r="CR153" s="3"/>
      <c r="CS153" s="3"/>
      <c r="CT153" s="3"/>
      <c r="CU153" s="3"/>
      <c r="CV153" s="3"/>
      <c r="CW153" s="3"/>
      <c r="CX153" s="3"/>
      <c r="CY153" s="3"/>
      <c r="CZ153" s="3"/>
      <c r="DA153" s="3"/>
      <c r="DB153" s="3"/>
    </row>
    <row r="154" spans="6:106" x14ac:dyDescent="0.35">
      <c r="F154" s="34"/>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c r="BW154" s="3"/>
      <c r="BX154" s="3"/>
      <c r="BY154" s="3"/>
      <c r="BZ154" s="3"/>
      <c r="CA154" s="3"/>
      <c r="CB154" s="3"/>
      <c r="CC154" s="3"/>
      <c r="CD154" s="3"/>
      <c r="CE154" s="3"/>
      <c r="CF154" s="3"/>
      <c r="CG154" s="3"/>
      <c r="CH154" s="3"/>
      <c r="CI154" s="3"/>
      <c r="CJ154" s="3"/>
      <c r="CK154" s="3"/>
      <c r="CL154" s="3"/>
      <c r="CM154" s="3"/>
      <c r="CN154" s="3"/>
      <c r="CO154" s="3"/>
      <c r="CP154" s="3"/>
      <c r="CQ154" s="3"/>
      <c r="CR154" s="3"/>
      <c r="CS154" s="3"/>
      <c r="CT154" s="3"/>
      <c r="CU154" s="3"/>
      <c r="CV154" s="3"/>
      <c r="CW154" s="3"/>
      <c r="CX154" s="3"/>
      <c r="CY154" s="3"/>
      <c r="CZ154" s="3"/>
      <c r="DA154" s="3"/>
      <c r="DB154" s="3"/>
    </row>
    <row r="155" spans="6:106" x14ac:dyDescent="0.35">
      <c r="F155" s="34"/>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c r="BW155" s="3"/>
      <c r="BX155" s="3"/>
      <c r="BY155" s="3"/>
      <c r="BZ155" s="3"/>
      <c r="CA155" s="3"/>
      <c r="CB155" s="3"/>
      <c r="CC155" s="3"/>
      <c r="CD155" s="3"/>
      <c r="CE155" s="3"/>
      <c r="CF155" s="3"/>
      <c r="CG155" s="3"/>
      <c r="CH155" s="3"/>
      <c r="CI155" s="3"/>
      <c r="CJ155" s="3"/>
      <c r="CK155" s="3"/>
      <c r="CL155" s="3"/>
      <c r="CM155" s="3"/>
      <c r="CN155" s="3"/>
      <c r="CO155" s="3"/>
      <c r="CP155" s="3"/>
      <c r="CQ155" s="3"/>
      <c r="CR155" s="3"/>
      <c r="CS155" s="3"/>
      <c r="CT155" s="3"/>
      <c r="CU155" s="3"/>
      <c r="CV155" s="3"/>
      <c r="CW155" s="3"/>
      <c r="CX155" s="3"/>
      <c r="CY155" s="3"/>
      <c r="CZ155" s="3"/>
      <c r="DA155" s="3"/>
      <c r="DB155" s="3"/>
    </row>
    <row r="156" spans="6:106" x14ac:dyDescent="0.35">
      <c r="F156" s="34"/>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c r="BW156" s="3"/>
      <c r="BX156" s="3"/>
      <c r="BY156" s="3"/>
      <c r="BZ156" s="3"/>
      <c r="CA156" s="3"/>
      <c r="CB156" s="3"/>
      <c r="CC156" s="3"/>
      <c r="CD156" s="3"/>
      <c r="CE156" s="3"/>
      <c r="CF156" s="3"/>
      <c r="CG156" s="3"/>
      <c r="CH156" s="3"/>
      <c r="CI156" s="3"/>
      <c r="CJ156" s="3"/>
      <c r="CK156" s="3"/>
      <c r="CL156" s="3"/>
      <c r="CM156" s="3"/>
      <c r="CN156" s="3"/>
      <c r="CO156" s="3"/>
      <c r="CP156" s="3"/>
      <c r="CQ156" s="3"/>
      <c r="CR156" s="3"/>
      <c r="CS156" s="3"/>
      <c r="CT156" s="3"/>
      <c r="CU156" s="3"/>
      <c r="CV156" s="3"/>
      <c r="CW156" s="3"/>
      <c r="CX156" s="3"/>
      <c r="CY156" s="3"/>
      <c r="CZ156" s="3"/>
      <c r="DA156" s="3"/>
      <c r="DB156" s="3"/>
    </row>
    <row r="157" spans="6:106" x14ac:dyDescent="0.35">
      <c r="F157" s="34"/>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c r="BW157" s="3"/>
      <c r="BX157" s="3"/>
      <c r="BY157" s="3"/>
      <c r="BZ157" s="3"/>
      <c r="CA157" s="3"/>
      <c r="CB157" s="3"/>
      <c r="CC157" s="3"/>
      <c r="CD157" s="3"/>
      <c r="CE157" s="3"/>
      <c r="CF157" s="3"/>
      <c r="CG157" s="3"/>
      <c r="CH157" s="3"/>
      <c r="CI157" s="3"/>
      <c r="CJ157" s="3"/>
      <c r="CK157" s="3"/>
      <c r="CL157" s="3"/>
      <c r="CM157" s="3"/>
      <c r="CN157" s="3"/>
      <c r="CO157" s="3"/>
      <c r="CP157" s="3"/>
      <c r="CQ157" s="3"/>
      <c r="CR157" s="3"/>
      <c r="CS157" s="3"/>
      <c r="CT157" s="3"/>
      <c r="CU157" s="3"/>
      <c r="CV157" s="3"/>
      <c r="CW157" s="3"/>
      <c r="CX157" s="3"/>
      <c r="CY157" s="3"/>
      <c r="CZ157" s="3"/>
      <c r="DA157" s="3"/>
      <c r="DB157" s="3"/>
    </row>
    <row r="158" spans="6:106" x14ac:dyDescent="0.35">
      <c r="F158" s="34"/>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c r="BW158" s="3"/>
      <c r="BX158" s="3"/>
      <c r="BY158" s="3"/>
      <c r="BZ158" s="3"/>
      <c r="CA158" s="3"/>
      <c r="CB158" s="3"/>
      <c r="CC158" s="3"/>
      <c r="CD158" s="3"/>
      <c r="CE158" s="3"/>
      <c r="CF158" s="3"/>
      <c r="CG158" s="3"/>
      <c r="CH158" s="3"/>
      <c r="CI158" s="3"/>
      <c r="CJ158" s="3"/>
      <c r="CK158" s="3"/>
      <c r="CL158" s="3"/>
      <c r="CM158" s="3"/>
      <c r="CN158" s="3"/>
      <c r="CO158" s="3"/>
      <c r="CP158" s="3"/>
      <c r="CQ158" s="3"/>
      <c r="CR158" s="3"/>
      <c r="CS158" s="3"/>
      <c r="CT158" s="3"/>
      <c r="CU158" s="3"/>
      <c r="CV158" s="3"/>
      <c r="CW158" s="3"/>
      <c r="CX158" s="3"/>
      <c r="CY158" s="3"/>
      <c r="CZ158" s="3"/>
      <c r="DA158" s="3"/>
      <c r="DB158" s="3"/>
    </row>
    <row r="159" spans="6:106" x14ac:dyDescent="0.35">
      <c r="F159" s="34"/>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3"/>
      <c r="CN159" s="3"/>
      <c r="CO159" s="3"/>
      <c r="CP159" s="3"/>
      <c r="CQ159" s="3"/>
      <c r="CR159" s="3"/>
      <c r="CS159" s="3"/>
      <c r="CT159" s="3"/>
      <c r="CU159" s="3"/>
      <c r="CV159" s="3"/>
      <c r="CW159" s="3"/>
      <c r="CX159" s="3"/>
      <c r="CY159" s="3"/>
      <c r="CZ159" s="3"/>
      <c r="DA159" s="3"/>
      <c r="DB159" s="3"/>
    </row>
    <row r="160" spans="6:106" x14ac:dyDescent="0.35">
      <c r="F160" s="34"/>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row>
    <row r="161" spans="6:106" x14ac:dyDescent="0.35">
      <c r="F161" s="34"/>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c r="BW161" s="3"/>
      <c r="BX161" s="3"/>
      <c r="BY161" s="3"/>
      <c r="BZ161" s="3"/>
      <c r="CA161" s="3"/>
      <c r="CB161" s="3"/>
      <c r="CC161" s="3"/>
      <c r="CD161" s="3"/>
      <c r="CE161" s="3"/>
      <c r="CF161" s="3"/>
      <c r="CG161" s="3"/>
      <c r="CH161" s="3"/>
      <c r="CI161" s="3"/>
      <c r="CJ161" s="3"/>
      <c r="CK161" s="3"/>
      <c r="CL161" s="3"/>
      <c r="CM161" s="3"/>
      <c r="CN161" s="3"/>
      <c r="CO161" s="3"/>
      <c r="CP161" s="3"/>
      <c r="CQ161" s="3"/>
      <c r="CR161" s="3"/>
      <c r="CS161" s="3"/>
      <c r="CT161" s="3"/>
      <c r="CU161" s="3"/>
      <c r="CV161" s="3"/>
      <c r="CW161" s="3"/>
      <c r="CX161" s="3"/>
      <c r="CY161" s="3"/>
      <c r="CZ161" s="3"/>
      <c r="DA161" s="3"/>
      <c r="DB161" s="3"/>
    </row>
    <row r="162" spans="6:106" x14ac:dyDescent="0.35">
      <c r="F162" s="34"/>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c r="BW162" s="3"/>
      <c r="BX162" s="3"/>
      <c r="BY162" s="3"/>
      <c r="BZ162" s="3"/>
      <c r="CA162" s="3"/>
      <c r="CB162" s="3"/>
      <c r="CC162" s="3"/>
      <c r="CD162" s="3"/>
      <c r="CE162" s="3"/>
      <c r="CF162" s="3"/>
      <c r="CG162" s="3"/>
      <c r="CH162" s="3"/>
      <c r="CI162" s="3"/>
      <c r="CJ162" s="3"/>
      <c r="CK162" s="3"/>
      <c r="CL162" s="3"/>
      <c r="CM162" s="3"/>
      <c r="CN162" s="3"/>
      <c r="CO162" s="3"/>
      <c r="CP162" s="3"/>
      <c r="CQ162" s="3"/>
      <c r="CR162" s="3"/>
      <c r="CS162" s="3"/>
      <c r="CT162" s="3"/>
      <c r="CU162" s="3"/>
      <c r="CV162" s="3"/>
      <c r="CW162" s="3"/>
      <c r="CX162" s="3"/>
      <c r="CY162" s="3"/>
      <c r="CZ162" s="3"/>
      <c r="DA162" s="3"/>
      <c r="DB162" s="3"/>
    </row>
    <row r="163" spans="6:106" x14ac:dyDescent="0.35">
      <c r="F163" s="34"/>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c r="BW163" s="3"/>
      <c r="BX163" s="3"/>
      <c r="BY163" s="3"/>
      <c r="BZ163" s="3"/>
      <c r="CA163" s="3"/>
      <c r="CB163" s="3"/>
      <c r="CC163" s="3"/>
      <c r="CD163" s="3"/>
      <c r="CE163" s="3"/>
      <c r="CF163" s="3"/>
      <c r="CG163" s="3"/>
      <c r="CH163" s="3"/>
      <c r="CI163" s="3"/>
      <c r="CJ163" s="3"/>
      <c r="CK163" s="3"/>
      <c r="CL163" s="3"/>
      <c r="CM163" s="3"/>
      <c r="CN163" s="3"/>
      <c r="CO163" s="3"/>
      <c r="CP163" s="3"/>
      <c r="CQ163" s="3"/>
      <c r="CR163" s="3"/>
      <c r="CS163" s="3"/>
      <c r="CT163" s="3"/>
      <c r="CU163" s="3"/>
      <c r="CV163" s="3"/>
      <c r="CW163" s="3"/>
      <c r="CX163" s="3"/>
      <c r="CY163" s="3"/>
      <c r="CZ163" s="3"/>
      <c r="DA163" s="3"/>
      <c r="DB163" s="3"/>
    </row>
    <row r="164" spans="6:106" x14ac:dyDescent="0.35">
      <c r="F164" s="34"/>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c r="BW164" s="3"/>
      <c r="BX164" s="3"/>
      <c r="BY164" s="3"/>
      <c r="BZ164" s="3"/>
      <c r="CA164" s="3"/>
      <c r="CB164" s="3"/>
      <c r="CC164" s="3"/>
      <c r="CD164" s="3"/>
      <c r="CE164" s="3"/>
      <c r="CF164" s="3"/>
      <c r="CG164" s="3"/>
      <c r="CH164" s="3"/>
      <c r="CI164" s="3"/>
      <c r="CJ164" s="3"/>
      <c r="CK164" s="3"/>
      <c r="CL164" s="3"/>
      <c r="CM164" s="3"/>
      <c r="CN164" s="3"/>
      <c r="CO164" s="3"/>
      <c r="CP164" s="3"/>
      <c r="CQ164" s="3"/>
      <c r="CR164" s="3"/>
      <c r="CS164" s="3"/>
      <c r="CT164" s="3"/>
      <c r="CU164" s="3"/>
      <c r="CV164" s="3"/>
      <c r="CW164" s="3"/>
      <c r="CX164" s="3"/>
      <c r="CY164" s="3"/>
      <c r="CZ164" s="3"/>
      <c r="DA164" s="3"/>
      <c r="DB164" s="3"/>
    </row>
    <row r="165" spans="6:106" x14ac:dyDescent="0.35">
      <c r="F165" s="34"/>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c r="BW165" s="3"/>
      <c r="BX165" s="3"/>
      <c r="BY165" s="3"/>
      <c r="BZ165" s="3"/>
      <c r="CA165" s="3"/>
      <c r="CB165" s="3"/>
      <c r="CC165" s="3"/>
      <c r="CD165" s="3"/>
      <c r="CE165" s="3"/>
      <c r="CF165" s="3"/>
      <c r="CG165" s="3"/>
      <c r="CH165" s="3"/>
      <c r="CI165" s="3"/>
      <c r="CJ165" s="3"/>
      <c r="CK165" s="3"/>
      <c r="CL165" s="3"/>
      <c r="CM165" s="3"/>
      <c r="CN165" s="3"/>
      <c r="CO165" s="3"/>
      <c r="CP165" s="3"/>
      <c r="CQ165" s="3"/>
      <c r="CR165" s="3"/>
      <c r="CS165" s="3"/>
      <c r="CT165" s="3"/>
      <c r="CU165" s="3"/>
      <c r="CV165" s="3"/>
      <c r="CW165" s="3"/>
      <c r="CX165" s="3"/>
      <c r="CY165" s="3"/>
      <c r="CZ165" s="3"/>
      <c r="DA165" s="3"/>
      <c r="DB165" s="3"/>
    </row>
    <row r="166" spans="6:106" x14ac:dyDescent="0.35">
      <c r="F166" s="34"/>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c r="BW166" s="3"/>
      <c r="BX166" s="3"/>
      <c r="BY166" s="3"/>
      <c r="BZ166" s="3"/>
      <c r="CA166" s="3"/>
      <c r="CB166" s="3"/>
      <c r="CC166" s="3"/>
      <c r="CD166" s="3"/>
      <c r="CE166" s="3"/>
      <c r="CF166" s="3"/>
      <c r="CG166" s="3"/>
      <c r="CH166" s="3"/>
      <c r="CI166" s="3"/>
      <c r="CJ166" s="3"/>
      <c r="CK166" s="3"/>
      <c r="CL166" s="3"/>
      <c r="CM166" s="3"/>
      <c r="CN166" s="3"/>
      <c r="CO166" s="3"/>
      <c r="CP166" s="3"/>
      <c r="CQ166" s="3"/>
      <c r="CR166" s="3"/>
      <c r="CS166" s="3"/>
      <c r="CT166" s="3"/>
      <c r="CU166" s="3"/>
      <c r="CV166" s="3"/>
      <c r="CW166" s="3"/>
      <c r="CX166" s="3"/>
      <c r="CY166" s="3"/>
      <c r="CZ166" s="3"/>
      <c r="DA166" s="3"/>
      <c r="DB166" s="3"/>
    </row>
    <row r="167" spans="6:106" x14ac:dyDescent="0.35">
      <c r="F167" s="34"/>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c r="BV167" s="3"/>
      <c r="BW167" s="3"/>
      <c r="BX167" s="3"/>
      <c r="BY167" s="3"/>
      <c r="BZ167" s="3"/>
      <c r="CA167" s="3"/>
      <c r="CB167" s="3"/>
      <c r="CC167" s="3"/>
      <c r="CD167" s="3"/>
      <c r="CE167" s="3"/>
      <c r="CF167" s="3"/>
      <c r="CG167" s="3"/>
      <c r="CH167" s="3"/>
      <c r="CI167" s="3"/>
      <c r="CJ167" s="3"/>
      <c r="CK167" s="3"/>
      <c r="CL167" s="3"/>
      <c r="CM167" s="3"/>
      <c r="CN167" s="3"/>
      <c r="CO167" s="3"/>
      <c r="CP167" s="3"/>
      <c r="CQ167" s="3"/>
      <c r="CR167" s="3"/>
      <c r="CS167" s="3"/>
      <c r="CT167" s="3"/>
      <c r="CU167" s="3"/>
      <c r="CV167" s="3"/>
      <c r="CW167" s="3"/>
      <c r="CX167" s="3"/>
      <c r="CY167" s="3"/>
      <c r="CZ167" s="3"/>
      <c r="DA167" s="3"/>
      <c r="DB167" s="3"/>
    </row>
    <row r="168" spans="6:106" x14ac:dyDescent="0.35">
      <c r="F168" s="34"/>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c r="BS168" s="3"/>
      <c r="BT168" s="3"/>
      <c r="BU168" s="3"/>
      <c r="BV168" s="3"/>
      <c r="BW168" s="3"/>
      <c r="BX168" s="3"/>
      <c r="BY168" s="3"/>
      <c r="BZ168" s="3"/>
      <c r="CA168" s="3"/>
      <c r="CB168" s="3"/>
      <c r="CC168" s="3"/>
      <c r="CD168" s="3"/>
      <c r="CE168" s="3"/>
      <c r="CF168" s="3"/>
      <c r="CG168" s="3"/>
      <c r="CH168" s="3"/>
      <c r="CI168" s="3"/>
      <c r="CJ168" s="3"/>
      <c r="CK168" s="3"/>
      <c r="CL168" s="3"/>
      <c r="CM168" s="3"/>
      <c r="CN168" s="3"/>
      <c r="CO168" s="3"/>
      <c r="CP168" s="3"/>
      <c r="CQ168" s="3"/>
      <c r="CR168" s="3"/>
      <c r="CS168" s="3"/>
      <c r="CT168" s="3"/>
      <c r="CU168" s="3"/>
      <c r="CV168" s="3"/>
      <c r="CW168" s="3"/>
      <c r="CX168" s="3"/>
      <c r="CY168" s="3"/>
      <c r="CZ168" s="3"/>
      <c r="DA168" s="3"/>
      <c r="DB168" s="3"/>
    </row>
    <row r="169" spans="6:106" x14ac:dyDescent="0.35">
      <c r="F169" s="34"/>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c r="BG169" s="3"/>
      <c r="BH169" s="3"/>
      <c r="BI169" s="3"/>
      <c r="BJ169" s="3"/>
      <c r="BK169" s="3"/>
      <c r="BL169" s="3"/>
      <c r="BM169" s="3"/>
      <c r="BN169" s="3"/>
      <c r="BO169" s="3"/>
      <c r="BP169" s="3"/>
      <c r="BQ169" s="3"/>
      <c r="BR169" s="3"/>
      <c r="BS169" s="3"/>
      <c r="BT169" s="3"/>
      <c r="BU169" s="3"/>
      <c r="BV169" s="3"/>
      <c r="BW169" s="3"/>
      <c r="BX169" s="3"/>
      <c r="BY169" s="3"/>
      <c r="BZ169" s="3"/>
      <c r="CA169" s="3"/>
      <c r="CB169" s="3"/>
      <c r="CC169" s="3"/>
      <c r="CD169" s="3"/>
      <c r="CE169" s="3"/>
      <c r="CF169" s="3"/>
      <c r="CG169" s="3"/>
      <c r="CH169" s="3"/>
      <c r="CI169" s="3"/>
      <c r="CJ169" s="3"/>
      <c r="CK169" s="3"/>
      <c r="CL169" s="3"/>
      <c r="CM169" s="3"/>
      <c r="CN169" s="3"/>
      <c r="CO169" s="3"/>
      <c r="CP169" s="3"/>
      <c r="CQ169" s="3"/>
      <c r="CR169" s="3"/>
      <c r="CS169" s="3"/>
      <c r="CT169" s="3"/>
      <c r="CU169" s="3"/>
      <c r="CV169" s="3"/>
      <c r="CW169" s="3"/>
      <c r="CX169" s="3"/>
      <c r="CY169" s="3"/>
      <c r="CZ169" s="3"/>
      <c r="DA169" s="3"/>
      <c r="DB169" s="3"/>
    </row>
    <row r="170" spans="6:106" x14ac:dyDescent="0.35">
      <c r="F170" s="34"/>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c r="BV170" s="3"/>
      <c r="BW170" s="3"/>
      <c r="BX170" s="3"/>
      <c r="BY170" s="3"/>
      <c r="BZ170" s="3"/>
      <c r="CA170" s="3"/>
      <c r="CB170" s="3"/>
      <c r="CC170" s="3"/>
      <c r="CD170" s="3"/>
      <c r="CE170" s="3"/>
      <c r="CF170" s="3"/>
      <c r="CG170" s="3"/>
      <c r="CH170" s="3"/>
      <c r="CI170" s="3"/>
      <c r="CJ170" s="3"/>
      <c r="CK170" s="3"/>
      <c r="CL170" s="3"/>
      <c r="CM170" s="3"/>
      <c r="CN170" s="3"/>
      <c r="CO170" s="3"/>
      <c r="CP170" s="3"/>
      <c r="CQ170" s="3"/>
      <c r="CR170" s="3"/>
      <c r="CS170" s="3"/>
      <c r="CT170" s="3"/>
      <c r="CU170" s="3"/>
      <c r="CV170" s="3"/>
      <c r="CW170" s="3"/>
      <c r="CX170" s="3"/>
      <c r="CY170" s="3"/>
      <c r="CZ170" s="3"/>
      <c r="DA170" s="3"/>
      <c r="DB170" s="3"/>
    </row>
    <row r="171" spans="6:106" x14ac:dyDescent="0.35">
      <c r="F171" s="34"/>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row>
    <row r="172" spans="6:106" x14ac:dyDescent="0.35">
      <c r="F172" s="34"/>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c r="BW172" s="3"/>
      <c r="BX172" s="3"/>
      <c r="BY172" s="3"/>
      <c r="BZ172" s="3"/>
      <c r="CA172" s="3"/>
      <c r="CB172" s="3"/>
      <c r="CC172" s="3"/>
      <c r="CD172" s="3"/>
      <c r="CE172" s="3"/>
      <c r="CF172" s="3"/>
      <c r="CG172" s="3"/>
      <c r="CH172" s="3"/>
      <c r="CI172" s="3"/>
      <c r="CJ172" s="3"/>
      <c r="CK172" s="3"/>
      <c r="CL172" s="3"/>
      <c r="CM172" s="3"/>
      <c r="CN172" s="3"/>
      <c r="CO172" s="3"/>
      <c r="CP172" s="3"/>
      <c r="CQ172" s="3"/>
      <c r="CR172" s="3"/>
      <c r="CS172" s="3"/>
      <c r="CT172" s="3"/>
      <c r="CU172" s="3"/>
      <c r="CV172" s="3"/>
      <c r="CW172" s="3"/>
      <c r="CX172" s="3"/>
      <c r="CY172" s="3"/>
      <c r="CZ172" s="3"/>
      <c r="DA172" s="3"/>
      <c r="DB172" s="3"/>
    </row>
    <row r="173" spans="6:106" x14ac:dyDescent="0.35">
      <c r="F173" s="34"/>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c r="BW173" s="3"/>
      <c r="BX173" s="3"/>
      <c r="BY173" s="3"/>
      <c r="BZ173" s="3"/>
      <c r="CA173" s="3"/>
      <c r="CB173" s="3"/>
      <c r="CC173" s="3"/>
      <c r="CD173" s="3"/>
      <c r="CE173" s="3"/>
      <c r="CF173" s="3"/>
      <c r="CG173" s="3"/>
      <c r="CH173" s="3"/>
      <c r="CI173" s="3"/>
      <c r="CJ173" s="3"/>
      <c r="CK173" s="3"/>
      <c r="CL173" s="3"/>
      <c r="CM173" s="3"/>
      <c r="CN173" s="3"/>
      <c r="CO173" s="3"/>
      <c r="CP173" s="3"/>
      <c r="CQ173" s="3"/>
      <c r="CR173" s="3"/>
      <c r="CS173" s="3"/>
      <c r="CT173" s="3"/>
      <c r="CU173" s="3"/>
      <c r="CV173" s="3"/>
      <c r="CW173" s="3"/>
      <c r="CX173" s="3"/>
      <c r="CY173" s="3"/>
      <c r="CZ173" s="3"/>
      <c r="DA173" s="3"/>
      <c r="DB173" s="3"/>
    </row>
    <row r="174" spans="6:106" x14ac:dyDescent="0.35">
      <c r="F174" s="34"/>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c r="BW174" s="3"/>
      <c r="BX174" s="3"/>
      <c r="BY174" s="3"/>
      <c r="BZ174" s="3"/>
      <c r="CA174" s="3"/>
      <c r="CB174" s="3"/>
      <c r="CC174" s="3"/>
      <c r="CD174" s="3"/>
      <c r="CE174" s="3"/>
      <c r="CF174" s="3"/>
      <c r="CG174" s="3"/>
      <c r="CH174" s="3"/>
      <c r="CI174" s="3"/>
      <c r="CJ174" s="3"/>
      <c r="CK174" s="3"/>
      <c r="CL174" s="3"/>
      <c r="CM174" s="3"/>
      <c r="CN174" s="3"/>
      <c r="CO174" s="3"/>
      <c r="CP174" s="3"/>
      <c r="CQ174" s="3"/>
      <c r="CR174" s="3"/>
      <c r="CS174" s="3"/>
      <c r="CT174" s="3"/>
      <c r="CU174" s="3"/>
      <c r="CV174" s="3"/>
      <c r="CW174" s="3"/>
      <c r="CX174" s="3"/>
      <c r="CY174" s="3"/>
      <c r="CZ174" s="3"/>
      <c r="DA174" s="3"/>
      <c r="DB174" s="3"/>
    </row>
    <row r="175" spans="6:106" x14ac:dyDescent="0.35">
      <c r="F175" s="34"/>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c r="BW175" s="3"/>
      <c r="BX175" s="3"/>
      <c r="BY175" s="3"/>
      <c r="BZ175" s="3"/>
      <c r="CA175" s="3"/>
      <c r="CB175" s="3"/>
      <c r="CC175" s="3"/>
      <c r="CD175" s="3"/>
      <c r="CE175" s="3"/>
      <c r="CF175" s="3"/>
      <c r="CG175" s="3"/>
      <c r="CH175" s="3"/>
      <c r="CI175" s="3"/>
      <c r="CJ175" s="3"/>
      <c r="CK175" s="3"/>
      <c r="CL175" s="3"/>
      <c r="CM175" s="3"/>
      <c r="CN175" s="3"/>
      <c r="CO175" s="3"/>
      <c r="CP175" s="3"/>
      <c r="CQ175" s="3"/>
      <c r="CR175" s="3"/>
      <c r="CS175" s="3"/>
      <c r="CT175" s="3"/>
      <c r="CU175" s="3"/>
      <c r="CV175" s="3"/>
      <c r="CW175" s="3"/>
      <c r="CX175" s="3"/>
      <c r="CY175" s="3"/>
      <c r="CZ175" s="3"/>
      <c r="DA175" s="3"/>
      <c r="DB175" s="3"/>
    </row>
    <row r="176" spans="6:106" x14ac:dyDescent="0.35">
      <c r="F176" s="34"/>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c r="BW176" s="3"/>
      <c r="BX176" s="3"/>
      <c r="BY176" s="3"/>
      <c r="BZ176" s="3"/>
      <c r="CA176" s="3"/>
      <c r="CB176" s="3"/>
      <c r="CC176" s="3"/>
      <c r="CD176" s="3"/>
      <c r="CE176" s="3"/>
      <c r="CF176" s="3"/>
      <c r="CG176" s="3"/>
      <c r="CH176" s="3"/>
      <c r="CI176" s="3"/>
      <c r="CJ176" s="3"/>
      <c r="CK176" s="3"/>
      <c r="CL176" s="3"/>
      <c r="CM176" s="3"/>
      <c r="CN176" s="3"/>
      <c r="CO176" s="3"/>
      <c r="CP176" s="3"/>
      <c r="CQ176" s="3"/>
      <c r="CR176" s="3"/>
      <c r="CS176" s="3"/>
      <c r="CT176" s="3"/>
      <c r="CU176" s="3"/>
      <c r="CV176" s="3"/>
      <c r="CW176" s="3"/>
      <c r="CX176" s="3"/>
      <c r="CY176" s="3"/>
      <c r="CZ176" s="3"/>
      <c r="DA176" s="3"/>
      <c r="DB176" s="3"/>
    </row>
    <row r="177" spans="6:106" x14ac:dyDescent="0.35">
      <c r="F177" s="34"/>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c r="BW177" s="3"/>
      <c r="BX177" s="3"/>
      <c r="BY177" s="3"/>
      <c r="BZ177" s="3"/>
      <c r="CA177" s="3"/>
      <c r="CB177" s="3"/>
      <c r="CC177" s="3"/>
      <c r="CD177" s="3"/>
      <c r="CE177" s="3"/>
      <c r="CF177" s="3"/>
      <c r="CG177" s="3"/>
      <c r="CH177" s="3"/>
      <c r="CI177" s="3"/>
      <c r="CJ177" s="3"/>
      <c r="CK177" s="3"/>
      <c r="CL177" s="3"/>
      <c r="CM177" s="3"/>
      <c r="CN177" s="3"/>
      <c r="CO177" s="3"/>
      <c r="CP177" s="3"/>
      <c r="CQ177" s="3"/>
      <c r="CR177" s="3"/>
      <c r="CS177" s="3"/>
      <c r="CT177" s="3"/>
      <c r="CU177" s="3"/>
      <c r="CV177" s="3"/>
      <c r="CW177" s="3"/>
      <c r="CX177" s="3"/>
      <c r="CY177" s="3"/>
      <c r="CZ177" s="3"/>
      <c r="DA177" s="3"/>
      <c r="DB177" s="3"/>
    </row>
    <row r="178" spans="6:106" x14ac:dyDescent="0.35">
      <c r="F178" s="34"/>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c r="BW178" s="3"/>
      <c r="BX178" s="3"/>
      <c r="BY178" s="3"/>
      <c r="BZ178" s="3"/>
      <c r="CA178" s="3"/>
      <c r="CB178" s="3"/>
      <c r="CC178" s="3"/>
      <c r="CD178" s="3"/>
      <c r="CE178" s="3"/>
      <c r="CF178" s="3"/>
      <c r="CG178" s="3"/>
      <c r="CH178" s="3"/>
      <c r="CI178" s="3"/>
      <c r="CJ178" s="3"/>
      <c r="CK178" s="3"/>
      <c r="CL178" s="3"/>
      <c r="CM178" s="3"/>
      <c r="CN178" s="3"/>
      <c r="CO178" s="3"/>
      <c r="CP178" s="3"/>
      <c r="CQ178" s="3"/>
      <c r="CR178" s="3"/>
      <c r="CS178" s="3"/>
      <c r="CT178" s="3"/>
      <c r="CU178" s="3"/>
      <c r="CV178" s="3"/>
      <c r="CW178" s="3"/>
      <c r="CX178" s="3"/>
      <c r="CY178" s="3"/>
      <c r="CZ178" s="3"/>
      <c r="DA178" s="3"/>
      <c r="DB178" s="3"/>
    </row>
    <row r="179" spans="6:106" x14ac:dyDescent="0.35">
      <c r="F179" s="34"/>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c r="BW179" s="3"/>
      <c r="BX179" s="3"/>
      <c r="BY179" s="3"/>
      <c r="BZ179" s="3"/>
      <c r="CA179" s="3"/>
      <c r="CB179" s="3"/>
      <c r="CC179" s="3"/>
      <c r="CD179" s="3"/>
      <c r="CE179" s="3"/>
      <c r="CF179" s="3"/>
      <c r="CG179" s="3"/>
      <c r="CH179" s="3"/>
      <c r="CI179" s="3"/>
      <c r="CJ179" s="3"/>
      <c r="CK179" s="3"/>
      <c r="CL179" s="3"/>
      <c r="CM179" s="3"/>
      <c r="CN179" s="3"/>
      <c r="CO179" s="3"/>
      <c r="CP179" s="3"/>
      <c r="CQ179" s="3"/>
      <c r="CR179" s="3"/>
      <c r="CS179" s="3"/>
      <c r="CT179" s="3"/>
      <c r="CU179" s="3"/>
      <c r="CV179" s="3"/>
      <c r="CW179" s="3"/>
      <c r="CX179" s="3"/>
      <c r="CY179" s="3"/>
      <c r="CZ179" s="3"/>
      <c r="DA179" s="3"/>
      <c r="DB179" s="3"/>
    </row>
    <row r="180" spans="6:106" x14ac:dyDescent="0.35">
      <c r="F180" s="34"/>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c r="BW180" s="3"/>
      <c r="BX180" s="3"/>
      <c r="BY180" s="3"/>
      <c r="BZ180" s="3"/>
      <c r="CA180" s="3"/>
      <c r="CB180" s="3"/>
      <c r="CC180" s="3"/>
      <c r="CD180" s="3"/>
      <c r="CE180" s="3"/>
      <c r="CF180" s="3"/>
      <c r="CG180" s="3"/>
      <c r="CH180" s="3"/>
      <c r="CI180" s="3"/>
      <c r="CJ180" s="3"/>
      <c r="CK180" s="3"/>
      <c r="CL180" s="3"/>
      <c r="CM180" s="3"/>
      <c r="CN180" s="3"/>
      <c r="CO180" s="3"/>
      <c r="CP180" s="3"/>
      <c r="CQ180" s="3"/>
      <c r="CR180" s="3"/>
      <c r="CS180" s="3"/>
      <c r="CT180" s="3"/>
      <c r="CU180" s="3"/>
      <c r="CV180" s="3"/>
      <c r="CW180" s="3"/>
      <c r="CX180" s="3"/>
      <c r="CY180" s="3"/>
      <c r="CZ180" s="3"/>
      <c r="DA180" s="3"/>
      <c r="DB180" s="3"/>
    </row>
    <row r="181" spans="6:106" x14ac:dyDescent="0.35">
      <c r="F181" s="34"/>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c r="BW181" s="3"/>
      <c r="BX181" s="3"/>
      <c r="BY181" s="3"/>
      <c r="BZ181" s="3"/>
      <c r="CA181" s="3"/>
      <c r="CB181" s="3"/>
      <c r="CC181" s="3"/>
      <c r="CD181" s="3"/>
      <c r="CE181" s="3"/>
      <c r="CF181" s="3"/>
      <c r="CG181" s="3"/>
      <c r="CH181" s="3"/>
      <c r="CI181" s="3"/>
      <c r="CJ181" s="3"/>
      <c r="CK181" s="3"/>
      <c r="CL181" s="3"/>
      <c r="CM181" s="3"/>
      <c r="CN181" s="3"/>
      <c r="CO181" s="3"/>
      <c r="CP181" s="3"/>
      <c r="CQ181" s="3"/>
      <c r="CR181" s="3"/>
      <c r="CS181" s="3"/>
      <c r="CT181" s="3"/>
      <c r="CU181" s="3"/>
      <c r="CV181" s="3"/>
      <c r="CW181" s="3"/>
      <c r="CX181" s="3"/>
      <c r="CY181" s="3"/>
      <c r="CZ181" s="3"/>
      <c r="DA181" s="3"/>
      <c r="DB181" s="3"/>
    </row>
    <row r="182" spans="6:106" x14ac:dyDescent="0.35">
      <c r="F182" s="34"/>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row>
    <row r="183" spans="6:106" x14ac:dyDescent="0.35">
      <c r="F183" s="34"/>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3"/>
      <c r="CN183" s="3"/>
      <c r="CO183" s="3"/>
      <c r="CP183" s="3"/>
      <c r="CQ183" s="3"/>
      <c r="CR183" s="3"/>
      <c r="CS183" s="3"/>
      <c r="CT183" s="3"/>
      <c r="CU183" s="3"/>
      <c r="CV183" s="3"/>
      <c r="CW183" s="3"/>
      <c r="CX183" s="3"/>
      <c r="CY183" s="3"/>
      <c r="CZ183" s="3"/>
      <c r="DA183" s="3"/>
      <c r="DB183" s="3"/>
    </row>
    <row r="184" spans="6:106" x14ac:dyDescent="0.35">
      <c r="F184" s="34"/>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3"/>
      <c r="CN184" s="3"/>
      <c r="CO184" s="3"/>
      <c r="CP184" s="3"/>
      <c r="CQ184" s="3"/>
      <c r="CR184" s="3"/>
      <c r="CS184" s="3"/>
      <c r="CT184" s="3"/>
      <c r="CU184" s="3"/>
      <c r="CV184" s="3"/>
      <c r="CW184" s="3"/>
      <c r="CX184" s="3"/>
      <c r="CY184" s="3"/>
      <c r="CZ184" s="3"/>
      <c r="DA184" s="3"/>
      <c r="DB184" s="3"/>
    </row>
    <row r="185" spans="6:106" x14ac:dyDescent="0.35">
      <c r="F185" s="34"/>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c r="BW185" s="3"/>
      <c r="BX185" s="3"/>
      <c r="BY185" s="3"/>
      <c r="BZ185" s="3"/>
      <c r="CA185" s="3"/>
      <c r="CB185" s="3"/>
      <c r="CC185" s="3"/>
      <c r="CD185" s="3"/>
      <c r="CE185" s="3"/>
      <c r="CF185" s="3"/>
      <c r="CG185" s="3"/>
      <c r="CH185" s="3"/>
      <c r="CI185" s="3"/>
      <c r="CJ185" s="3"/>
      <c r="CK185" s="3"/>
      <c r="CL185" s="3"/>
      <c r="CM185" s="3"/>
      <c r="CN185" s="3"/>
      <c r="CO185" s="3"/>
      <c r="CP185" s="3"/>
      <c r="CQ185" s="3"/>
      <c r="CR185" s="3"/>
      <c r="CS185" s="3"/>
      <c r="CT185" s="3"/>
      <c r="CU185" s="3"/>
      <c r="CV185" s="3"/>
      <c r="CW185" s="3"/>
      <c r="CX185" s="3"/>
      <c r="CY185" s="3"/>
      <c r="CZ185" s="3"/>
      <c r="DA185" s="3"/>
      <c r="DB185" s="3"/>
    </row>
    <row r="186" spans="6:106" x14ac:dyDescent="0.35">
      <c r="F186" s="34"/>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c r="BW186" s="3"/>
      <c r="BX186" s="3"/>
      <c r="BY186" s="3"/>
      <c r="BZ186" s="3"/>
      <c r="CA186" s="3"/>
      <c r="CB186" s="3"/>
      <c r="CC186" s="3"/>
      <c r="CD186" s="3"/>
      <c r="CE186" s="3"/>
      <c r="CF186" s="3"/>
      <c r="CG186" s="3"/>
      <c r="CH186" s="3"/>
      <c r="CI186" s="3"/>
      <c r="CJ186" s="3"/>
      <c r="CK186" s="3"/>
      <c r="CL186" s="3"/>
      <c r="CM186" s="3"/>
      <c r="CN186" s="3"/>
      <c r="CO186" s="3"/>
      <c r="CP186" s="3"/>
      <c r="CQ186" s="3"/>
      <c r="CR186" s="3"/>
      <c r="CS186" s="3"/>
      <c r="CT186" s="3"/>
      <c r="CU186" s="3"/>
      <c r="CV186" s="3"/>
      <c r="CW186" s="3"/>
      <c r="CX186" s="3"/>
      <c r="CY186" s="3"/>
      <c r="CZ186" s="3"/>
      <c r="DA186" s="3"/>
      <c r="DB186" s="3"/>
    </row>
    <row r="187" spans="6:106" x14ac:dyDescent="0.35">
      <c r="F187" s="34"/>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c r="BW187" s="3"/>
      <c r="BX187" s="3"/>
      <c r="BY187" s="3"/>
      <c r="BZ187" s="3"/>
      <c r="CA187" s="3"/>
      <c r="CB187" s="3"/>
      <c r="CC187" s="3"/>
      <c r="CD187" s="3"/>
      <c r="CE187" s="3"/>
      <c r="CF187" s="3"/>
      <c r="CG187" s="3"/>
      <c r="CH187" s="3"/>
      <c r="CI187" s="3"/>
      <c r="CJ187" s="3"/>
      <c r="CK187" s="3"/>
      <c r="CL187" s="3"/>
      <c r="CM187" s="3"/>
      <c r="CN187" s="3"/>
      <c r="CO187" s="3"/>
      <c r="CP187" s="3"/>
      <c r="CQ187" s="3"/>
      <c r="CR187" s="3"/>
      <c r="CS187" s="3"/>
      <c r="CT187" s="3"/>
      <c r="CU187" s="3"/>
      <c r="CV187" s="3"/>
      <c r="CW187" s="3"/>
      <c r="CX187" s="3"/>
      <c r="CY187" s="3"/>
      <c r="CZ187" s="3"/>
      <c r="DA187" s="3"/>
      <c r="DB187" s="3"/>
    </row>
    <row r="188" spans="6:106" x14ac:dyDescent="0.35">
      <c r="F188" s="34"/>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3"/>
      <c r="CN188" s="3"/>
      <c r="CO188" s="3"/>
      <c r="CP188" s="3"/>
      <c r="CQ188" s="3"/>
      <c r="CR188" s="3"/>
      <c r="CS188" s="3"/>
      <c r="CT188" s="3"/>
      <c r="CU188" s="3"/>
      <c r="CV188" s="3"/>
      <c r="CW188" s="3"/>
      <c r="CX188" s="3"/>
      <c r="CY188" s="3"/>
      <c r="CZ188" s="3"/>
      <c r="DA188" s="3"/>
      <c r="DB188" s="3"/>
    </row>
    <row r="189" spans="6:106" x14ac:dyDescent="0.35">
      <c r="F189" s="34"/>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c r="BW189" s="3"/>
      <c r="BX189" s="3"/>
      <c r="BY189" s="3"/>
      <c r="BZ189" s="3"/>
      <c r="CA189" s="3"/>
      <c r="CB189" s="3"/>
      <c r="CC189" s="3"/>
      <c r="CD189" s="3"/>
      <c r="CE189" s="3"/>
      <c r="CF189" s="3"/>
      <c r="CG189" s="3"/>
      <c r="CH189" s="3"/>
      <c r="CI189" s="3"/>
      <c r="CJ189" s="3"/>
      <c r="CK189" s="3"/>
      <c r="CL189" s="3"/>
      <c r="CM189" s="3"/>
      <c r="CN189" s="3"/>
      <c r="CO189" s="3"/>
      <c r="CP189" s="3"/>
      <c r="CQ189" s="3"/>
      <c r="CR189" s="3"/>
      <c r="CS189" s="3"/>
      <c r="CT189" s="3"/>
      <c r="CU189" s="3"/>
      <c r="CV189" s="3"/>
      <c r="CW189" s="3"/>
      <c r="CX189" s="3"/>
      <c r="CY189" s="3"/>
      <c r="CZ189" s="3"/>
      <c r="DA189" s="3"/>
      <c r="DB189" s="3"/>
    </row>
    <row r="190" spans="6:106" x14ac:dyDescent="0.35">
      <c r="F190" s="34"/>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c r="BW190" s="3"/>
      <c r="BX190" s="3"/>
      <c r="BY190" s="3"/>
      <c r="BZ190" s="3"/>
      <c r="CA190" s="3"/>
      <c r="CB190" s="3"/>
      <c r="CC190" s="3"/>
      <c r="CD190" s="3"/>
      <c r="CE190" s="3"/>
      <c r="CF190" s="3"/>
      <c r="CG190" s="3"/>
      <c r="CH190" s="3"/>
      <c r="CI190" s="3"/>
      <c r="CJ190" s="3"/>
      <c r="CK190" s="3"/>
      <c r="CL190" s="3"/>
      <c r="CM190" s="3"/>
      <c r="CN190" s="3"/>
      <c r="CO190" s="3"/>
      <c r="CP190" s="3"/>
      <c r="CQ190" s="3"/>
      <c r="CR190" s="3"/>
      <c r="CS190" s="3"/>
      <c r="CT190" s="3"/>
      <c r="CU190" s="3"/>
      <c r="CV190" s="3"/>
      <c r="CW190" s="3"/>
      <c r="CX190" s="3"/>
      <c r="CY190" s="3"/>
      <c r="CZ190" s="3"/>
      <c r="DA190" s="3"/>
      <c r="DB190" s="3"/>
    </row>
    <row r="191" spans="6:106" x14ac:dyDescent="0.35">
      <c r="F191" s="34"/>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c r="BW191" s="3"/>
      <c r="BX191" s="3"/>
      <c r="BY191" s="3"/>
      <c r="BZ191" s="3"/>
      <c r="CA191" s="3"/>
      <c r="CB191" s="3"/>
      <c r="CC191" s="3"/>
      <c r="CD191" s="3"/>
      <c r="CE191" s="3"/>
      <c r="CF191" s="3"/>
      <c r="CG191" s="3"/>
      <c r="CH191" s="3"/>
      <c r="CI191" s="3"/>
      <c r="CJ191" s="3"/>
      <c r="CK191" s="3"/>
      <c r="CL191" s="3"/>
      <c r="CM191" s="3"/>
      <c r="CN191" s="3"/>
      <c r="CO191" s="3"/>
      <c r="CP191" s="3"/>
      <c r="CQ191" s="3"/>
      <c r="CR191" s="3"/>
      <c r="CS191" s="3"/>
      <c r="CT191" s="3"/>
      <c r="CU191" s="3"/>
      <c r="CV191" s="3"/>
      <c r="CW191" s="3"/>
      <c r="CX191" s="3"/>
      <c r="CY191" s="3"/>
      <c r="CZ191" s="3"/>
      <c r="DA191" s="3"/>
      <c r="DB191" s="3"/>
    </row>
    <row r="192" spans="6:106" x14ac:dyDescent="0.35">
      <c r="F192" s="34"/>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c r="BW192" s="3"/>
      <c r="BX192" s="3"/>
      <c r="BY192" s="3"/>
      <c r="BZ192" s="3"/>
      <c r="CA192" s="3"/>
      <c r="CB192" s="3"/>
      <c r="CC192" s="3"/>
      <c r="CD192" s="3"/>
      <c r="CE192" s="3"/>
      <c r="CF192" s="3"/>
      <c r="CG192" s="3"/>
      <c r="CH192" s="3"/>
      <c r="CI192" s="3"/>
      <c r="CJ192" s="3"/>
      <c r="CK192" s="3"/>
      <c r="CL192" s="3"/>
      <c r="CM192" s="3"/>
      <c r="CN192" s="3"/>
      <c r="CO192" s="3"/>
      <c r="CP192" s="3"/>
      <c r="CQ192" s="3"/>
      <c r="CR192" s="3"/>
      <c r="CS192" s="3"/>
      <c r="CT192" s="3"/>
      <c r="CU192" s="3"/>
      <c r="CV192" s="3"/>
      <c r="CW192" s="3"/>
      <c r="CX192" s="3"/>
      <c r="CY192" s="3"/>
      <c r="CZ192" s="3"/>
      <c r="DA192" s="3"/>
      <c r="DB192" s="3"/>
    </row>
    <row r="193" spans="6:106" x14ac:dyDescent="0.35">
      <c r="F193" s="34"/>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row>
    <row r="194" spans="6:106" x14ac:dyDescent="0.35">
      <c r="F194" s="34"/>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c r="BV194" s="3"/>
      <c r="BW194" s="3"/>
      <c r="BX194" s="3"/>
      <c r="BY194" s="3"/>
      <c r="BZ194" s="3"/>
      <c r="CA194" s="3"/>
      <c r="CB194" s="3"/>
      <c r="CC194" s="3"/>
      <c r="CD194" s="3"/>
      <c r="CE194" s="3"/>
      <c r="CF194" s="3"/>
      <c r="CG194" s="3"/>
      <c r="CH194" s="3"/>
      <c r="CI194" s="3"/>
      <c r="CJ194" s="3"/>
      <c r="CK194" s="3"/>
      <c r="CL194" s="3"/>
      <c r="CM194" s="3"/>
      <c r="CN194" s="3"/>
      <c r="CO194" s="3"/>
      <c r="CP194" s="3"/>
      <c r="CQ194" s="3"/>
      <c r="CR194" s="3"/>
      <c r="CS194" s="3"/>
      <c r="CT194" s="3"/>
      <c r="CU194" s="3"/>
      <c r="CV194" s="3"/>
      <c r="CW194" s="3"/>
      <c r="CX194" s="3"/>
      <c r="CY194" s="3"/>
      <c r="CZ194" s="3"/>
      <c r="DA194" s="3"/>
      <c r="DB194" s="3"/>
    </row>
    <row r="195" spans="6:106" x14ac:dyDescent="0.35">
      <c r="F195" s="34"/>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c r="BW195" s="3"/>
      <c r="BX195" s="3"/>
      <c r="BY195" s="3"/>
      <c r="BZ195" s="3"/>
      <c r="CA195" s="3"/>
      <c r="CB195" s="3"/>
      <c r="CC195" s="3"/>
      <c r="CD195" s="3"/>
      <c r="CE195" s="3"/>
      <c r="CF195" s="3"/>
      <c r="CG195" s="3"/>
      <c r="CH195" s="3"/>
      <c r="CI195" s="3"/>
      <c r="CJ195" s="3"/>
      <c r="CK195" s="3"/>
      <c r="CL195" s="3"/>
      <c r="CM195" s="3"/>
      <c r="CN195" s="3"/>
      <c r="CO195" s="3"/>
      <c r="CP195" s="3"/>
      <c r="CQ195" s="3"/>
      <c r="CR195" s="3"/>
      <c r="CS195" s="3"/>
      <c r="CT195" s="3"/>
      <c r="CU195" s="3"/>
      <c r="CV195" s="3"/>
      <c r="CW195" s="3"/>
      <c r="CX195" s="3"/>
      <c r="CY195" s="3"/>
      <c r="CZ195" s="3"/>
      <c r="DA195" s="3"/>
      <c r="DB195" s="3"/>
    </row>
    <row r="196" spans="6:106" x14ac:dyDescent="0.35">
      <c r="F196" s="34"/>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c r="BV196" s="3"/>
      <c r="BW196" s="3"/>
      <c r="BX196" s="3"/>
      <c r="BY196" s="3"/>
      <c r="BZ196" s="3"/>
      <c r="CA196" s="3"/>
      <c r="CB196" s="3"/>
      <c r="CC196" s="3"/>
      <c r="CD196" s="3"/>
      <c r="CE196" s="3"/>
      <c r="CF196" s="3"/>
      <c r="CG196" s="3"/>
      <c r="CH196" s="3"/>
      <c r="CI196" s="3"/>
      <c r="CJ196" s="3"/>
      <c r="CK196" s="3"/>
      <c r="CL196" s="3"/>
      <c r="CM196" s="3"/>
      <c r="CN196" s="3"/>
      <c r="CO196" s="3"/>
      <c r="CP196" s="3"/>
      <c r="CQ196" s="3"/>
      <c r="CR196" s="3"/>
      <c r="CS196" s="3"/>
      <c r="CT196" s="3"/>
      <c r="CU196" s="3"/>
      <c r="CV196" s="3"/>
      <c r="CW196" s="3"/>
      <c r="CX196" s="3"/>
      <c r="CY196" s="3"/>
      <c r="CZ196" s="3"/>
      <c r="DA196" s="3"/>
      <c r="DB196" s="3"/>
    </row>
    <row r="197" spans="6:106" x14ac:dyDescent="0.35">
      <c r="F197" s="34"/>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c r="BO197" s="3"/>
      <c r="BP197" s="3"/>
      <c r="BQ197" s="3"/>
      <c r="BR197" s="3"/>
      <c r="BS197" s="3"/>
      <c r="BT197" s="3"/>
      <c r="BU197" s="3"/>
      <c r="BV197" s="3"/>
      <c r="BW197" s="3"/>
      <c r="BX197" s="3"/>
      <c r="BY197" s="3"/>
      <c r="BZ197" s="3"/>
      <c r="CA197" s="3"/>
      <c r="CB197" s="3"/>
      <c r="CC197" s="3"/>
      <c r="CD197" s="3"/>
      <c r="CE197" s="3"/>
      <c r="CF197" s="3"/>
      <c r="CG197" s="3"/>
      <c r="CH197" s="3"/>
      <c r="CI197" s="3"/>
      <c r="CJ197" s="3"/>
      <c r="CK197" s="3"/>
      <c r="CL197" s="3"/>
      <c r="CM197" s="3"/>
      <c r="CN197" s="3"/>
      <c r="CO197" s="3"/>
      <c r="CP197" s="3"/>
      <c r="CQ197" s="3"/>
      <c r="CR197" s="3"/>
      <c r="CS197" s="3"/>
      <c r="CT197" s="3"/>
      <c r="CU197" s="3"/>
      <c r="CV197" s="3"/>
      <c r="CW197" s="3"/>
      <c r="CX197" s="3"/>
      <c r="CY197" s="3"/>
      <c r="CZ197" s="3"/>
      <c r="DA197" s="3"/>
      <c r="DB197" s="3"/>
    </row>
    <row r="198" spans="6:106" x14ac:dyDescent="0.35">
      <c r="F198" s="34"/>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c r="BO198" s="3"/>
      <c r="BP198" s="3"/>
      <c r="BQ198" s="3"/>
      <c r="BR198" s="3"/>
      <c r="BS198" s="3"/>
      <c r="BT198" s="3"/>
      <c r="BU198" s="3"/>
      <c r="BV198" s="3"/>
      <c r="BW198" s="3"/>
      <c r="BX198" s="3"/>
      <c r="BY198" s="3"/>
      <c r="BZ198" s="3"/>
      <c r="CA198" s="3"/>
      <c r="CB198" s="3"/>
      <c r="CC198" s="3"/>
      <c r="CD198" s="3"/>
      <c r="CE198" s="3"/>
      <c r="CF198" s="3"/>
      <c r="CG198" s="3"/>
      <c r="CH198" s="3"/>
      <c r="CI198" s="3"/>
      <c r="CJ198" s="3"/>
      <c r="CK198" s="3"/>
      <c r="CL198" s="3"/>
      <c r="CM198" s="3"/>
      <c r="CN198" s="3"/>
      <c r="CO198" s="3"/>
      <c r="CP198" s="3"/>
      <c r="CQ198" s="3"/>
      <c r="CR198" s="3"/>
      <c r="CS198" s="3"/>
      <c r="CT198" s="3"/>
      <c r="CU198" s="3"/>
      <c r="CV198" s="3"/>
      <c r="CW198" s="3"/>
      <c r="CX198" s="3"/>
      <c r="CY198" s="3"/>
      <c r="CZ198" s="3"/>
      <c r="DA198" s="3"/>
      <c r="DB198" s="3"/>
    </row>
    <row r="199" spans="6:106" x14ac:dyDescent="0.35">
      <c r="F199" s="34"/>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c r="BG199" s="3"/>
      <c r="BH199" s="3"/>
      <c r="BI199" s="3"/>
      <c r="BJ199" s="3"/>
      <c r="BK199" s="3"/>
      <c r="BL199" s="3"/>
      <c r="BM199" s="3"/>
      <c r="BN199" s="3"/>
      <c r="BO199" s="3"/>
      <c r="BP199" s="3"/>
      <c r="BQ199" s="3"/>
      <c r="BR199" s="3"/>
      <c r="BS199" s="3"/>
      <c r="BT199" s="3"/>
      <c r="BU199" s="3"/>
      <c r="BV199" s="3"/>
      <c r="BW199" s="3"/>
      <c r="BX199" s="3"/>
      <c r="BY199" s="3"/>
      <c r="BZ199" s="3"/>
      <c r="CA199" s="3"/>
      <c r="CB199" s="3"/>
      <c r="CC199" s="3"/>
      <c r="CD199" s="3"/>
      <c r="CE199" s="3"/>
      <c r="CF199" s="3"/>
      <c r="CG199" s="3"/>
      <c r="CH199" s="3"/>
      <c r="CI199" s="3"/>
      <c r="CJ199" s="3"/>
      <c r="CK199" s="3"/>
      <c r="CL199" s="3"/>
      <c r="CM199" s="3"/>
      <c r="CN199" s="3"/>
      <c r="CO199" s="3"/>
      <c r="CP199" s="3"/>
      <c r="CQ199" s="3"/>
      <c r="CR199" s="3"/>
      <c r="CS199" s="3"/>
      <c r="CT199" s="3"/>
      <c r="CU199" s="3"/>
      <c r="CV199" s="3"/>
      <c r="CW199" s="3"/>
      <c r="CX199" s="3"/>
      <c r="CY199" s="3"/>
      <c r="CZ199" s="3"/>
      <c r="DA199" s="3"/>
      <c r="DB199" s="3"/>
    </row>
    <row r="200" spans="6:106" x14ac:dyDescent="0.35">
      <c r="F200" s="34"/>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c r="BG200" s="3"/>
      <c r="BH200" s="3"/>
      <c r="BI200" s="3"/>
      <c r="BJ200" s="3"/>
      <c r="BK200" s="3"/>
      <c r="BL200" s="3"/>
      <c r="BM200" s="3"/>
      <c r="BN200" s="3"/>
      <c r="BO200" s="3"/>
      <c r="BP200" s="3"/>
      <c r="BQ200" s="3"/>
      <c r="BR200" s="3"/>
      <c r="BS200" s="3"/>
      <c r="BT200" s="3"/>
      <c r="BU200" s="3"/>
      <c r="BV200" s="3"/>
      <c r="BW200" s="3"/>
      <c r="BX200" s="3"/>
      <c r="BY200" s="3"/>
      <c r="BZ200" s="3"/>
      <c r="CA200" s="3"/>
      <c r="CB200" s="3"/>
      <c r="CC200" s="3"/>
      <c r="CD200" s="3"/>
      <c r="CE200" s="3"/>
      <c r="CF200" s="3"/>
      <c r="CG200" s="3"/>
      <c r="CH200" s="3"/>
      <c r="CI200" s="3"/>
      <c r="CJ200" s="3"/>
      <c r="CK200" s="3"/>
      <c r="CL200" s="3"/>
      <c r="CM200" s="3"/>
      <c r="CN200" s="3"/>
      <c r="CO200" s="3"/>
      <c r="CP200" s="3"/>
      <c r="CQ200" s="3"/>
      <c r="CR200" s="3"/>
      <c r="CS200" s="3"/>
      <c r="CT200" s="3"/>
      <c r="CU200" s="3"/>
      <c r="CV200" s="3"/>
      <c r="CW200" s="3"/>
      <c r="CX200" s="3"/>
      <c r="CY200" s="3"/>
      <c r="CZ200" s="3"/>
      <c r="DA200" s="3"/>
      <c r="DB200" s="3"/>
    </row>
    <row r="201" spans="6:106" x14ac:dyDescent="0.35">
      <c r="F201" s="34"/>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c r="BO201" s="3"/>
      <c r="BP201" s="3"/>
      <c r="BQ201" s="3"/>
      <c r="BR201" s="3"/>
      <c r="BS201" s="3"/>
      <c r="BT201" s="3"/>
      <c r="BU201" s="3"/>
      <c r="BV201" s="3"/>
      <c r="BW201" s="3"/>
      <c r="BX201" s="3"/>
      <c r="BY201" s="3"/>
      <c r="BZ201" s="3"/>
      <c r="CA201" s="3"/>
      <c r="CB201" s="3"/>
      <c r="CC201" s="3"/>
      <c r="CD201" s="3"/>
      <c r="CE201" s="3"/>
      <c r="CF201" s="3"/>
      <c r="CG201" s="3"/>
      <c r="CH201" s="3"/>
      <c r="CI201" s="3"/>
      <c r="CJ201" s="3"/>
      <c r="CK201" s="3"/>
      <c r="CL201" s="3"/>
      <c r="CM201" s="3"/>
      <c r="CN201" s="3"/>
      <c r="CO201" s="3"/>
      <c r="CP201" s="3"/>
      <c r="CQ201" s="3"/>
      <c r="CR201" s="3"/>
      <c r="CS201" s="3"/>
      <c r="CT201" s="3"/>
      <c r="CU201" s="3"/>
      <c r="CV201" s="3"/>
      <c r="CW201" s="3"/>
      <c r="CX201" s="3"/>
      <c r="CY201" s="3"/>
      <c r="CZ201" s="3"/>
      <c r="DA201" s="3"/>
      <c r="DB201" s="3"/>
    </row>
    <row r="202" spans="6:106" x14ac:dyDescent="0.35">
      <c r="F202" s="34"/>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c r="BO202" s="3"/>
      <c r="BP202" s="3"/>
      <c r="BQ202" s="3"/>
      <c r="BR202" s="3"/>
      <c r="BS202" s="3"/>
      <c r="BT202" s="3"/>
      <c r="BU202" s="3"/>
      <c r="BV202" s="3"/>
      <c r="BW202" s="3"/>
      <c r="BX202" s="3"/>
      <c r="BY202" s="3"/>
      <c r="BZ202" s="3"/>
      <c r="CA202" s="3"/>
      <c r="CB202" s="3"/>
      <c r="CC202" s="3"/>
      <c r="CD202" s="3"/>
      <c r="CE202" s="3"/>
      <c r="CF202" s="3"/>
      <c r="CG202" s="3"/>
      <c r="CH202" s="3"/>
      <c r="CI202" s="3"/>
      <c r="CJ202" s="3"/>
      <c r="CK202" s="3"/>
      <c r="CL202" s="3"/>
      <c r="CM202" s="3"/>
      <c r="CN202" s="3"/>
      <c r="CO202" s="3"/>
      <c r="CP202" s="3"/>
      <c r="CQ202" s="3"/>
      <c r="CR202" s="3"/>
      <c r="CS202" s="3"/>
      <c r="CT202" s="3"/>
      <c r="CU202" s="3"/>
      <c r="CV202" s="3"/>
      <c r="CW202" s="3"/>
      <c r="CX202" s="3"/>
      <c r="CY202" s="3"/>
      <c r="CZ202" s="3"/>
      <c r="DA202" s="3"/>
      <c r="DB202" s="3"/>
    </row>
    <row r="203" spans="6:106" x14ac:dyDescent="0.35">
      <c r="F203" s="34"/>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c r="BS203" s="3"/>
      <c r="BT203" s="3"/>
      <c r="BU203" s="3"/>
      <c r="BV203" s="3"/>
      <c r="BW203" s="3"/>
      <c r="BX203" s="3"/>
      <c r="BY203" s="3"/>
      <c r="BZ203" s="3"/>
      <c r="CA203" s="3"/>
      <c r="CB203" s="3"/>
      <c r="CC203" s="3"/>
      <c r="CD203" s="3"/>
      <c r="CE203" s="3"/>
      <c r="CF203" s="3"/>
      <c r="CG203" s="3"/>
      <c r="CH203" s="3"/>
      <c r="CI203" s="3"/>
      <c r="CJ203" s="3"/>
      <c r="CK203" s="3"/>
      <c r="CL203" s="3"/>
      <c r="CM203" s="3"/>
      <c r="CN203" s="3"/>
      <c r="CO203" s="3"/>
      <c r="CP203" s="3"/>
      <c r="CQ203" s="3"/>
      <c r="CR203" s="3"/>
      <c r="CS203" s="3"/>
      <c r="CT203" s="3"/>
      <c r="CU203" s="3"/>
      <c r="CV203" s="3"/>
      <c r="CW203" s="3"/>
      <c r="CX203" s="3"/>
      <c r="CY203" s="3"/>
      <c r="CZ203" s="3"/>
      <c r="DA203" s="3"/>
      <c r="DB203" s="3"/>
    </row>
    <row r="204" spans="6:106" x14ac:dyDescent="0.35">
      <c r="F204" s="34"/>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row>
    <row r="205" spans="6:106" x14ac:dyDescent="0.35">
      <c r="F205" s="34"/>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c r="BO205" s="3"/>
      <c r="BP205" s="3"/>
      <c r="BQ205" s="3"/>
      <c r="BR205" s="3"/>
      <c r="BS205" s="3"/>
      <c r="BT205" s="3"/>
      <c r="BU205" s="3"/>
      <c r="BV205" s="3"/>
      <c r="BW205" s="3"/>
      <c r="BX205" s="3"/>
      <c r="BY205" s="3"/>
      <c r="BZ205" s="3"/>
      <c r="CA205" s="3"/>
      <c r="CB205" s="3"/>
      <c r="CC205" s="3"/>
      <c r="CD205" s="3"/>
      <c r="CE205" s="3"/>
      <c r="CF205" s="3"/>
      <c r="CG205" s="3"/>
      <c r="CH205" s="3"/>
      <c r="CI205" s="3"/>
      <c r="CJ205" s="3"/>
      <c r="CK205" s="3"/>
      <c r="CL205" s="3"/>
      <c r="CM205" s="3"/>
      <c r="CN205" s="3"/>
      <c r="CO205" s="3"/>
      <c r="CP205" s="3"/>
      <c r="CQ205" s="3"/>
      <c r="CR205" s="3"/>
      <c r="CS205" s="3"/>
      <c r="CT205" s="3"/>
      <c r="CU205" s="3"/>
      <c r="CV205" s="3"/>
      <c r="CW205" s="3"/>
      <c r="CX205" s="3"/>
      <c r="CY205" s="3"/>
      <c r="CZ205" s="3"/>
      <c r="DA205" s="3"/>
      <c r="DB205" s="3"/>
    </row>
    <row r="206" spans="6:106" x14ac:dyDescent="0.35">
      <c r="F206" s="34"/>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c r="BW206" s="3"/>
      <c r="BX206" s="3"/>
      <c r="BY206" s="3"/>
      <c r="BZ206" s="3"/>
      <c r="CA206" s="3"/>
      <c r="CB206" s="3"/>
      <c r="CC206" s="3"/>
      <c r="CD206" s="3"/>
      <c r="CE206" s="3"/>
      <c r="CF206" s="3"/>
      <c r="CG206" s="3"/>
      <c r="CH206" s="3"/>
      <c r="CI206" s="3"/>
      <c r="CJ206" s="3"/>
      <c r="CK206" s="3"/>
      <c r="CL206" s="3"/>
      <c r="CM206" s="3"/>
      <c r="CN206" s="3"/>
      <c r="CO206" s="3"/>
      <c r="CP206" s="3"/>
      <c r="CQ206" s="3"/>
      <c r="CR206" s="3"/>
      <c r="CS206" s="3"/>
      <c r="CT206" s="3"/>
      <c r="CU206" s="3"/>
      <c r="CV206" s="3"/>
      <c r="CW206" s="3"/>
      <c r="CX206" s="3"/>
      <c r="CY206" s="3"/>
      <c r="CZ206" s="3"/>
      <c r="DA206" s="3"/>
      <c r="DB206" s="3"/>
    </row>
    <row r="207" spans="6:106" x14ac:dyDescent="0.35">
      <c r="F207" s="34"/>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c r="BS207" s="3"/>
      <c r="BT207" s="3"/>
      <c r="BU207" s="3"/>
      <c r="BV207" s="3"/>
      <c r="BW207" s="3"/>
      <c r="BX207" s="3"/>
      <c r="BY207" s="3"/>
      <c r="BZ207" s="3"/>
      <c r="CA207" s="3"/>
      <c r="CB207" s="3"/>
      <c r="CC207" s="3"/>
      <c r="CD207" s="3"/>
      <c r="CE207" s="3"/>
      <c r="CF207" s="3"/>
      <c r="CG207" s="3"/>
      <c r="CH207" s="3"/>
      <c r="CI207" s="3"/>
      <c r="CJ207" s="3"/>
      <c r="CK207" s="3"/>
      <c r="CL207" s="3"/>
      <c r="CM207" s="3"/>
      <c r="CN207" s="3"/>
      <c r="CO207" s="3"/>
      <c r="CP207" s="3"/>
      <c r="CQ207" s="3"/>
      <c r="CR207" s="3"/>
      <c r="CS207" s="3"/>
      <c r="CT207" s="3"/>
      <c r="CU207" s="3"/>
      <c r="CV207" s="3"/>
      <c r="CW207" s="3"/>
      <c r="CX207" s="3"/>
      <c r="CY207" s="3"/>
      <c r="CZ207" s="3"/>
      <c r="DA207" s="3"/>
      <c r="DB207" s="3"/>
    </row>
    <row r="208" spans="6:106" x14ac:dyDescent="0.35">
      <c r="F208" s="34"/>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c r="BS208" s="3"/>
      <c r="BT208" s="3"/>
      <c r="BU208" s="3"/>
      <c r="BV208" s="3"/>
      <c r="BW208" s="3"/>
      <c r="BX208" s="3"/>
      <c r="BY208" s="3"/>
      <c r="BZ208" s="3"/>
      <c r="CA208" s="3"/>
      <c r="CB208" s="3"/>
      <c r="CC208" s="3"/>
      <c r="CD208" s="3"/>
      <c r="CE208" s="3"/>
      <c r="CF208" s="3"/>
      <c r="CG208" s="3"/>
      <c r="CH208" s="3"/>
      <c r="CI208" s="3"/>
      <c r="CJ208" s="3"/>
      <c r="CK208" s="3"/>
      <c r="CL208" s="3"/>
      <c r="CM208" s="3"/>
      <c r="CN208" s="3"/>
      <c r="CO208" s="3"/>
      <c r="CP208" s="3"/>
      <c r="CQ208" s="3"/>
      <c r="CR208" s="3"/>
      <c r="CS208" s="3"/>
      <c r="CT208" s="3"/>
      <c r="CU208" s="3"/>
      <c r="CV208" s="3"/>
      <c r="CW208" s="3"/>
      <c r="CX208" s="3"/>
      <c r="CY208" s="3"/>
      <c r="CZ208" s="3"/>
      <c r="DA208" s="3"/>
      <c r="DB208" s="3"/>
    </row>
    <row r="209" spans="6:106" x14ac:dyDescent="0.35">
      <c r="F209" s="34"/>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c r="BG209" s="3"/>
      <c r="BH209" s="3"/>
      <c r="BI209" s="3"/>
      <c r="BJ209" s="3"/>
      <c r="BK209" s="3"/>
      <c r="BL209" s="3"/>
      <c r="BM209" s="3"/>
      <c r="BN209" s="3"/>
      <c r="BO209" s="3"/>
      <c r="BP209" s="3"/>
      <c r="BQ209" s="3"/>
      <c r="BR209" s="3"/>
      <c r="BS209" s="3"/>
      <c r="BT209" s="3"/>
      <c r="BU209" s="3"/>
      <c r="BV209" s="3"/>
      <c r="BW209" s="3"/>
      <c r="BX209" s="3"/>
      <c r="BY209" s="3"/>
      <c r="BZ209" s="3"/>
      <c r="CA209" s="3"/>
      <c r="CB209" s="3"/>
      <c r="CC209" s="3"/>
      <c r="CD209" s="3"/>
      <c r="CE209" s="3"/>
      <c r="CF209" s="3"/>
      <c r="CG209" s="3"/>
      <c r="CH209" s="3"/>
      <c r="CI209" s="3"/>
      <c r="CJ209" s="3"/>
      <c r="CK209" s="3"/>
      <c r="CL209" s="3"/>
      <c r="CM209" s="3"/>
      <c r="CN209" s="3"/>
      <c r="CO209" s="3"/>
      <c r="CP209" s="3"/>
      <c r="CQ209" s="3"/>
      <c r="CR209" s="3"/>
      <c r="CS209" s="3"/>
      <c r="CT209" s="3"/>
      <c r="CU209" s="3"/>
      <c r="CV209" s="3"/>
      <c r="CW209" s="3"/>
      <c r="CX209" s="3"/>
      <c r="CY209" s="3"/>
      <c r="CZ209" s="3"/>
      <c r="DA209" s="3"/>
      <c r="DB209" s="3"/>
    </row>
    <row r="210" spans="6:106" x14ac:dyDescent="0.35">
      <c r="F210" s="34"/>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c r="BO210" s="3"/>
      <c r="BP210" s="3"/>
      <c r="BQ210" s="3"/>
      <c r="BR210" s="3"/>
      <c r="BS210" s="3"/>
      <c r="BT210" s="3"/>
      <c r="BU210" s="3"/>
      <c r="BV210" s="3"/>
      <c r="BW210" s="3"/>
      <c r="BX210" s="3"/>
      <c r="BY210" s="3"/>
      <c r="BZ210" s="3"/>
      <c r="CA210" s="3"/>
      <c r="CB210" s="3"/>
      <c r="CC210" s="3"/>
      <c r="CD210" s="3"/>
      <c r="CE210" s="3"/>
      <c r="CF210" s="3"/>
      <c r="CG210" s="3"/>
      <c r="CH210" s="3"/>
      <c r="CI210" s="3"/>
      <c r="CJ210" s="3"/>
      <c r="CK210" s="3"/>
      <c r="CL210" s="3"/>
      <c r="CM210" s="3"/>
      <c r="CN210" s="3"/>
      <c r="CO210" s="3"/>
      <c r="CP210" s="3"/>
      <c r="CQ210" s="3"/>
      <c r="CR210" s="3"/>
      <c r="CS210" s="3"/>
      <c r="CT210" s="3"/>
      <c r="CU210" s="3"/>
      <c r="CV210" s="3"/>
      <c r="CW210" s="3"/>
      <c r="CX210" s="3"/>
      <c r="CY210" s="3"/>
      <c r="CZ210" s="3"/>
      <c r="DA210" s="3"/>
      <c r="DB210" s="3"/>
    </row>
    <row r="211" spans="6:106" x14ac:dyDescent="0.35">
      <c r="F211" s="34"/>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c r="BS211" s="3"/>
      <c r="BT211" s="3"/>
      <c r="BU211" s="3"/>
      <c r="BV211" s="3"/>
      <c r="BW211" s="3"/>
      <c r="BX211" s="3"/>
      <c r="BY211" s="3"/>
      <c r="BZ211" s="3"/>
      <c r="CA211" s="3"/>
      <c r="CB211" s="3"/>
      <c r="CC211" s="3"/>
      <c r="CD211" s="3"/>
      <c r="CE211" s="3"/>
      <c r="CF211" s="3"/>
      <c r="CG211" s="3"/>
      <c r="CH211" s="3"/>
      <c r="CI211" s="3"/>
      <c r="CJ211" s="3"/>
      <c r="CK211" s="3"/>
      <c r="CL211" s="3"/>
      <c r="CM211" s="3"/>
      <c r="CN211" s="3"/>
      <c r="CO211" s="3"/>
      <c r="CP211" s="3"/>
      <c r="CQ211" s="3"/>
      <c r="CR211" s="3"/>
      <c r="CS211" s="3"/>
      <c r="CT211" s="3"/>
      <c r="CU211" s="3"/>
      <c r="CV211" s="3"/>
      <c r="CW211" s="3"/>
      <c r="CX211" s="3"/>
      <c r="CY211" s="3"/>
      <c r="CZ211" s="3"/>
      <c r="DA211" s="3"/>
      <c r="DB211" s="3"/>
    </row>
    <row r="212" spans="6:106" x14ac:dyDescent="0.35">
      <c r="F212" s="34"/>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c r="BS212" s="3"/>
      <c r="BT212" s="3"/>
      <c r="BU212" s="3"/>
      <c r="BV212" s="3"/>
      <c r="BW212" s="3"/>
      <c r="BX212" s="3"/>
      <c r="BY212" s="3"/>
      <c r="BZ212" s="3"/>
      <c r="CA212" s="3"/>
      <c r="CB212" s="3"/>
      <c r="CC212" s="3"/>
      <c r="CD212" s="3"/>
      <c r="CE212" s="3"/>
      <c r="CF212" s="3"/>
      <c r="CG212" s="3"/>
      <c r="CH212" s="3"/>
      <c r="CI212" s="3"/>
      <c r="CJ212" s="3"/>
      <c r="CK212" s="3"/>
      <c r="CL212" s="3"/>
      <c r="CM212" s="3"/>
      <c r="CN212" s="3"/>
      <c r="CO212" s="3"/>
      <c r="CP212" s="3"/>
      <c r="CQ212" s="3"/>
      <c r="CR212" s="3"/>
      <c r="CS212" s="3"/>
      <c r="CT212" s="3"/>
      <c r="CU212" s="3"/>
      <c r="CV212" s="3"/>
      <c r="CW212" s="3"/>
      <c r="CX212" s="3"/>
      <c r="CY212" s="3"/>
      <c r="CZ212" s="3"/>
      <c r="DA212" s="3"/>
      <c r="DB212" s="3"/>
    </row>
    <row r="213" spans="6:106" x14ac:dyDescent="0.35">
      <c r="F213" s="34"/>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c r="BO213" s="3"/>
      <c r="BP213" s="3"/>
      <c r="BQ213" s="3"/>
      <c r="BR213" s="3"/>
      <c r="BS213" s="3"/>
      <c r="BT213" s="3"/>
      <c r="BU213" s="3"/>
      <c r="BV213" s="3"/>
      <c r="BW213" s="3"/>
      <c r="BX213" s="3"/>
      <c r="BY213" s="3"/>
      <c r="BZ213" s="3"/>
      <c r="CA213" s="3"/>
      <c r="CB213" s="3"/>
      <c r="CC213" s="3"/>
      <c r="CD213" s="3"/>
      <c r="CE213" s="3"/>
      <c r="CF213" s="3"/>
      <c r="CG213" s="3"/>
      <c r="CH213" s="3"/>
      <c r="CI213" s="3"/>
      <c r="CJ213" s="3"/>
      <c r="CK213" s="3"/>
      <c r="CL213" s="3"/>
      <c r="CM213" s="3"/>
      <c r="CN213" s="3"/>
      <c r="CO213" s="3"/>
      <c r="CP213" s="3"/>
      <c r="CQ213" s="3"/>
      <c r="CR213" s="3"/>
      <c r="CS213" s="3"/>
      <c r="CT213" s="3"/>
      <c r="CU213" s="3"/>
      <c r="CV213" s="3"/>
      <c r="CW213" s="3"/>
      <c r="CX213" s="3"/>
      <c r="CY213" s="3"/>
      <c r="CZ213" s="3"/>
      <c r="DA213" s="3"/>
      <c r="DB213" s="3"/>
    </row>
    <row r="214" spans="6:106" x14ac:dyDescent="0.35">
      <c r="F214" s="34"/>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c r="BO214" s="3"/>
      <c r="BP214" s="3"/>
      <c r="BQ214" s="3"/>
      <c r="BR214" s="3"/>
      <c r="BS214" s="3"/>
      <c r="BT214" s="3"/>
      <c r="BU214" s="3"/>
      <c r="BV214" s="3"/>
      <c r="BW214" s="3"/>
      <c r="BX214" s="3"/>
      <c r="BY214" s="3"/>
      <c r="BZ214" s="3"/>
      <c r="CA214" s="3"/>
      <c r="CB214" s="3"/>
      <c r="CC214" s="3"/>
      <c r="CD214" s="3"/>
      <c r="CE214" s="3"/>
      <c r="CF214" s="3"/>
      <c r="CG214" s="3"/>
      <c r="CH214" s="3"/>
      <c r="CI214" s="3"/>
      <c r="CJ214" s="3"/>
      <c r="CK214" s="3"/>
      <c r="CL214" s="3"/>
      <c r="CM214" s="3"/>
      <c r="CN214" s="3"/>
      <c r="CO214" s="3"/>
      <c r="CP214" s="3"/>
      <c r="CQ214" s="3"/>
      <c r="CR214" s="3"/>
      <c r="CS214" s="3"/>
      <c r="CT214" s="3"/>
      <c r="CU214" s="3"/>
      <c r="CV214" s="3"/>
      <c r="CW214" s="3"/>
      <c r="CX214" s="3"/>
      <c r="CY214" s="3"/>
      <c r="CZ214" s="3"/>
      <c r="DA214" s="3"/>
      <c r="DB214" s="3"/>
    </row>
    <row r="215" spans="6:106" x14ac:dyDescent="0.35">
      <c r="F215" s="34"/>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row>
    <row r="216" spans="6:106" x14ac:dyDescent="0.35">
      <c r="F216" s="34"/>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c r="BO216" s="3"/>
      <c r="BP216" s="3"/>
      <c r="BQ216" s="3"/>
      <c r="BR216" s="3"/>
      <c r="BS216" s="3"/>
      <c r="BT216" s="3"/>
      <c r="BU216" s="3"/>
      <c r="BV216" s="3"/>
      <c r="BW216" s="3"/>
      <c r="BX216" s="3"/>
      <c r="BY216" s="3"/>
      <c r="BZ216" s="3"/>
      <c r="CA216" s="3"/>
      <c r="CB216" s="3"/>
      <c r="CC216" s="3"/>
      <c r="CD216" s="3"/>
      <c r="CE216" s="3"/>
      <c r="CF216" s="3"/>
      <c r="CG216" s="3"/>
      <c r="CH216" s="3"/>
      <c r="CI216" s="3"/>
      <c r="CJ216" s="3"/>
      <c r="CK216" s="3"/>
      <c r="CL216" s="3"/>
      <c r="CM216" s="3"/>
      <c r="CN216" s="3"/>
      <c r="CO216" s="3"/>
      <c r="CP216" s="3"/>
      <c r="CQ216" s="3"/>
      <c r="CR216" s="3"/>
      <c r="CS216" s="3"/>
      <c r="CT216" s="3"/>
      <c r="CU216" s="3"/>
      <c r="CV216" s="3"/>
      <c r="CW216" s="3"/>
      <c r="CX216" s="3"/>
      <c r="CY216" s="3"/>
      <c r="CZ216" s="3"/>
      <c r="DA216" s="3"/>
      <c r="DB216" s="3"/>
    </row>
    <row r="217" spans="6:106" x14ac:dyDescent="0.35">
      <c r="F217" s="34"/>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c r="BO217" s="3"/>
      <c r="BP217" s="3"/>
      <c r="BQ217" s="3"/>
      <c r="BR217" s="3"/>
      <c r="BS217" s="3"/>
      <c r="BT217" s="3"/>
      <c r="BU217" s="3"/>
      <c r="BV217" s="3"/>
      <c r="BW217" s="3"/>
      <c r="BX217" s="3"/>
      <c r="BY217" s="3"/>
      <c r="BZ217" s="3"/>
      <c r="CA217" s="3"/>
      <c r="CB217" s="3"/>
      <c r="CC217" s="3"/>
      <c r="CD217" s="3"/>
      <c r="CE217" s="3"/>
      <c r="CF217" s="3"/>
      <c r="CG217" s="3"/>
      <c r="CH217" s="3"/>
      <c r="CI217" s="3"/>
      <c r="CJ217" s="3"/>
      <c r="CK217" s="3"/>
      <c r="CL217" s="3"/>
      <c r="CM217" s="3"/>
      <c r="CN217" s="3"/>
      <c r="CO217" s="3"/>
      <c r="CP217" s="3"/>
      <c r="CQ217" s="3"/>
      <c r="CR217" s="3"/>
      <c r="CS217" s="3"/>
      <c r="CT217" s="3"/>
      <c r="CU217" s="3"/>
      <c r="CV217" s="3"/>
      <c r="CW217" s="3"/>
      <c r="CX217" s="3"/>
      <c r="CY217" s="3"/>
      <c r="CZ217" s="3"/>
      <c r="DA217" s="3"/>
      <c r="DB217" s="3"/>
    </row>
    <row r="218" spans="6:106" x14ac:dyDescent="0.35">
      <c r="F218" s="34"/>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c r="BO218" s="3"/>
      <c r="BP218" s="3"/>
      <c r="BQ218" s="3"/>
      <c r="BR218" s="3"/>
      <c r="BS218" s="3"/>
      <c r="BT218" s="3"/>
      <c r="BU218" s="3"/>
      <c r="BV218" s="3"/>
      <c r="BW218" s="3"/>
      <c r="BX218" s="3"/>
      <c r="BY218" s="3"/>
      <c r="BZ218" s="3"/>
      <c r="CA218" s="3"/>
      <c r="CB218" s="3"/>
      <c r="CC218" s="3"/>
      <c r="CD218" s="3"/>
      <c r="CE218" s="3"/>
      <c r="CF218" s="3"/>
      <c r="CG218" s="3"/>
      <c r="CH218" s="3"/>
      <c r="CI218" s="3"/>
      <c r="CJ218" s="3"/>
      <c r="CK218" s="3"/>
      <c r="CL218" s="3"/>
      <c r="CM218" s="3"/>
      <c r="CN218" s="3"/>
      <c r="CO218" s="3"/>
      <c r="CP218" s="3"/>
      <c r="CQ218" s="3"/>
      <c r="CR218" s="3"/>
      <c r="CS218" s="3"/>
      <c r="CT218" s="3"/>
      <c r="CU218" s="3"/>
      <c r="CV218" s="3"/>
      <c r="CW218" s="3"/>
      <c r="CX218" s="3"/>
      <c r="CY218" s="3"/>
      <c r="CZ218" s="3"/>
      <c r="DA218" s="3"/>
      <c r="DB218" s="3"/>
    </row>
    <row r="219" spans="6:106" x14ac:dyDescent="0.35">
      <c r="F219" s="34"/>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c r="BO219" s="3"/>
      <c r="BP219" s="3"/>
      <c r="BQ219" s="3"/>
      <c r="BR219" s="3"/>
      <c r="BS219" s="3"/>
      <c r="BT219" s="3"/>
      <c r="BU219" s="3"/>
      <c r="BV219" s="3"/>
      <c r="BW219" s="3"/>
      <c r="BX219" s="3"/>
      <c r="BY219" s="3"/>
      <c r="BZ219" s="3"/>
      <c r="CA219" s="3"/>
      <c r="CB219" s="3"/>
      <c r="CC219" s="3"/>
      <c r="CD219" s="3"/>
      <c r="CE219" s="3"/>
      <c r="CF219" s="3"/>
      <c r="CG219" s="3"/>
      <c r="CH219" s="3"/>
      <c r="CI219" s="3"/>
      <c r="CJ219" s="3"/>
      <c r="CK219" s="3"/>
      <c r="CL219" s="3"/>
      <c r="CM219" s="3"/>
      <c r="CN219" s="3"/>
      <c r="CO219" s="3"/>
      <c r="CP219" s="3"/>
      <c r="CQ219" s="3"/>
      <c r="CR219" s="3"/>
      <c r="CS219" s="3"/>
      <c r="CT219" s="3"/>
      <c r="CU219" s="3"/>
      <c r="CV219" s="3"/>
      <c r="CW219" s="3"/>
      <c r="CX219" s="3"/>
      <c r="CY219" s="3"/>
      <c r="CZ219" s="3"/>
      <c r="DA219" s="3"/>
      <c r="DB219" s="3"/>
    </row>
    <row r="220" spans="6:106" x14ac:dyDescent="0.35">
      <c r="F220" s="34"/>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c r="BO220" s="3"/>
      <c r="BP220" s="3"/>
      <c r="BQ220" s="3"/>
      <c r="BR220" s="3"/>
      <c r="BS220" s="3"/>
      <c r="BT220" s="3"/>
      <c r="BU220" s="3"/>
      <c r="BV220" s="3"/>
      <c r="BW220" s="3"/>
      <c r="BX220" s="3"/>
      <c r="BY220" s="3"/>
      <c r="BZ220" s="3"/>
      <c r="CA220" s="3"/>
      <c r="CB220" s="3"/>
      <c r="CC220" s="3"/>
      <c r="CD220" s="3"/>
      <c r="CE220" s="3"/>
      <c r="CF220" s="3"/>
      <c r="CG220" s="3"/>
      <c r="CH220" s="3"/>
      <c r="CI220" s="3"/>
      <c r="CJ220" s="3"/>
      <c r="CK220" s="3"/>
      <c r="CL220" s="3"/>
      <c r="CM220" s="3"/>
      <c r="CN220" s="3"/>
      <c r="CO220" s="3"/>
      <c r="CP220" s="3"/>
      <c r="CQ220" s="3"/>
      <c r="CR220" s="3"/>
      <c r="CS220" s="3"/>
      <c r="CT220" s="3"/>
      <c r="CU220" s="3"/>
      <c r="CV220" s="3"/>
      <c r="CW220" s="3"/>
      <c r="CX220" s="3"/>
      <c r="CY220" s="3"/>
      <c r="CZ220" s="3"/>
      <c r="DA220" s="3"/>
      <c r="DB220" s="3"/>
    </row>
    <row r="221" spans="6:106" x14ac:dyDescent="0.35">
      <c r="F221" s="34"/>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c r="BO221" s="3"/>
      <c r="BP221" s="3"/>
      <c r="BQ221" s="3"/>
      <c r="BR221" s="3"/>
      <c r="BS221" s="3"/>
      <c r="BT221" s="3"/>
      <c r="BU221" s="3"/>
      <c r="BV221" s="3"/>
      <c r="BW221" s="3"/>
      <c r="BX221" s="3"/>
      <c r="BY221" s="3"/>
      <c r="BZ221" s="3"/>
      <c r="CA221" s="3"/>
      <c r="CB221" s="3"/>
      <c r="CC221" s="3"/>
      <c r="CD221" s="3"/>
      <c r="CE221" s="3"/>
      <c r="CF221" s="3"/>
      <c r="CG221" s="3"/>
      <c r="CH221" s="3"/>
      <c r="CI221" s="3"/>
      <c r="CJ221" s="3"/>
      <c r="CK221" s="3"/>
      <c r="CL221" s="3"/>
      <c r="CM221" s="3"/>
      <c r="CN221" s="3"/>
      <c r="CO221" s="3"/>
      <c r="CP221" s="3"/>
      <c r="CQ221" s="3"/>
      <c r="CR221" s="3"/>
      <c r="CS221" s="3"/>
      <c r="CT221" s="3"/>
      <c r="CU221" s="3"/>
      <c r="CV221" s="3"/>
      <c r="CW221" s="3"/>
      <c r="CX221" s="3"/>
      <c r="CY221" s="3"/>
      <c r="CZ221" s="3"/>
      <c r="DA221" s="3"/>
      <c r="DB221" s="3"/>
    </row>
    <row r="222" spans="6:106" x14ac:dyDescent="0.35">
      <c r="F222" s="34"/>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c r="BO222" s="3"/>
      <c r="BP222" s="3"/>
      <c r="BQ222" s="3"/>
      <c r="BR222" s="3"/>
      <c r="BS222" s="3"/>
      <c r="BT222" s="3"/>
      <c r="BU222" s="3"/>
      <c r="BV222" s="3"/>
      <c r="BW222" s="3"/>
      <c r="BX222" s="3"/>
      <c r="BY222" s="3"/>
      <c r="BZ222" s="3"/>
      <c r="CA222" s="3"/>
      <c r="CB222" s="3"/>
      <c r="CC222" s="3"/>
      <c r="CD222" s="3"/>
      <c r="CE222" s="3"/>
      <c r="CF222" s="3"/>
      <c r="CG222" s="3"/>
      <c r="CH222" s="3"/>
      <c r="CI222" s="3"/>
      <c r="CJ222" s="3"/>
      <c r="CK222" s="3"/>
      <c r="CL222" s="3"/>
      <c r="CM222" s="3"/>
      <c r="CN222" s="3"/>
      <c r="CO222" s="3"/>
      <c r="CP222" s="3"/>
      <c r="CQ222" s="3"/>
      <c r="CR222" s="3"/>
      <c r="CS222" s="3"/>
      <c r="CT222" s="3"/>
      <c r="CU222" s="3"/>
      <c r="CV222" s="3"/>
      <c r="CW222" s="3"/>
      <c r="CX222" s="3"/>
      <c r="CY222" s="3"/>
      <c r="CZ222" s="3"/>
      <c r="DA222" s="3"/>
      <c r="DB222" s="3"/>
    </row>
    <row r="223" spans="6:106" x14ac:dyDescent="0.35">
      <c r="F223" s="34"/>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c r="BO223" s="3"/>
      <c r="BP223" s="3"/>
      <c r="BQ223" s="3"/>
      <c r="BR223" s="3"/>
      <c r="BS223" s="3"/>
      <c r="BT223" s="3"/>
      <c r="BU223" s="3"/>
      <c r="BV223" s="3"/>
      <c r="BW223" s="3"/>
      <c r="BX223" s="3"/>
      <c r="BY223" s="3"/>
      <c r="BZ223" s="3"/>
      <c r="CA223" s="3"/>
      <c r="CB223" s="3"/>
      <c r="CC223" s="3"/>
      <c r="CD223" s="3"/>
      <c r="CE223" s="3"/>
      <c r="CF223" s="3"/>
      <c r="CG223" s="3"/>
      <c r="CH223" s="3"/>
      <c r="CI223" s="3"/>
      <c r="CJ223" s="3"/>
      <c r="CK223" s="3"/>
      <c r="CL223" s="3"/>
      <c r="CM223" s="3"/>
      <c r="CN223" s="3"/>
      <c r="CO223" s="3"/>
      <c r="CP223" s="3"/>
      <c r="CQ223" s="3"/>
      <c r="CR223" s="3"/>
      <c r="CS223" s="3"/>
      <c r="CT223" s="3"/>
      <c r="CU223" s="3"/>
      <c r="CV223" s="3"/>
      <c r="CW223" s="3"/>
      <c r="CX223" s="3"/>
      <c r="CY223" s="3"/>
      <c r="CZ223" s="3"/>
      <c r="DA223" s="3"/>
      <c r="DB223" s="3"/>
    </row>
    <row r="224" spans="6:106" x14ac:dyDescent="0.35">
      <c r="F224" s="34"/>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c r="BV224" s="3"/>
      <c r="BW224" s="3"/>
      <c r="BX224" s="3"/>
      <c r="BY224" s="3"/>
      <c r="BZ224" s="3"/>
      <c r="CA224" s="3"/>
      <c r="CB224" s="3"/>
      <c r="CC224" s="3"/>
      <c r="CD224" s="3"/>
      <c r="CE224" s="3"/>
      <c r="CF224" s="3"/>
      <c r="CG224" s="3"/>
      <c r="CH224" s="3"/>
      <c r="CI224" s="3"/>
      <c r="CJ224" s="3"/>
      <c r="CK224" s="3"/>
      <c r="CL224" s="3"/>
      <c r="CM224" s="3"/>
      <c r="CN224" s="3"/>
      <c r="CO224" s="3"/>
      <c r="CP224" s="3"/>
      <c r="CQ224" s="3"/>
      <c r="CR224" s="3"/>
      <c r="CS224" s="3"/>
      <c r="CT224" s="3"/>
      <c r="CU224" s="3"/>
      <c r="CV224" s="3"/>
      <c r="CW224" s="3"/>
      <c r="CX224" s="3"/>
      <c r="CY224" s="3"/>
      <c r="CZ224" s="3"/>
      <c r="DA224" s="3"/>
      <c r="DB224" s="3"/>
    </row>
    <row r="225" spans="6:106" x14ac:dyDescent="0.35">
      <c r="F225" s="34"/>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c r="BV225" s="3"/>
      <c r="BW225" s="3"/>
      <c r="BX225" s="3"/>
      <c r="BY225" s="3"/>
      <c r="BZ225" s="3"/>
      <c r="CA225" s="3"/>
      <c r="CB225" s="3"/>
      <c r="CC225" s="3"/>
      <c r="CD225" s="3"/>
      <c r="CE225" s="3"/>
      <c r="CF225" s="3"/>
      <c r="CG225" s="3"/>
      <c r="CH225" s="3"/>
      <c r="CI225" s="3"/>
      <c r="CJ225" s="3"/>
      <c r="CK225" s="3"/>
      <c r="CL225" s="3"/>
      <c r="CM225" s="3"/>
      <c r="CN225" s="3"/>
      <c r="CO225" s="3"/>
      <c r="CP225" s="3"/>
      <c r="CQ225" s="3"/>
      <c r="CR225" s="3"/>
      <c r="CS225" s="3"/>
      <c r="CT225" s="3"/>
      <c r="CU225" s="3"/>
      <c r="CV225" s="3"/>
      <c r="CW225" s="3"/>
      <c r="CX225" s="3"/>
      <c r="CY225" s="3"/>
      <c r="CZ225" s="3"/>
      <c r="DA225" s="3"/>
      <c r="DB225" s="3"/>
    </row>
    <row r="226" spans="6:106" x14ac:dyDescent="0.35">
      <c r="F226" s="34"/>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row>
    <row r="227" spans="6:106" x14ac:dyDescent="0.35">
      <c r="F227" s="34"/>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c r="BV227" s="3"/>
      <c r="BW227" s="3"/>
      <c r="BX227" s="3"/>
      <c r="BY227" s="3"/>
      <c r="BZ227" s="3"/>
      <c r="CA227" s="3"/>
      <c r="CB227" s="3"/>
      <c r="CC227" s="3"/>
      <c r="CD227" s="3"/>
      <c r="CE227" s="3"/>
      <c r="CF227" s="3"/>
      <c r="CG227" s="3"/>
      <c r="CH227" s="3"/>
      <c r="CI227" s="3"/>
      <c r="CJ227" s="3"/>
      <c r="CK227" s="3"/>
      <c r="CL227" s="3"/>
      <c r="CM227" s="3"/>
      <c r="CN227" s="3"/>
      <c r="CO227" s="3"/>
      <c r="CP227" s="3"/>
      <c r="CQ227" s="3"/>
      <c r="CR227" s="3"/>
      <c r="CS227" s="3"/>
      <c r="CT227" s="3"/>
      <c r="CU227" s="3"/>
      <c r="CV227" s="3"/>
      <c r="CW227" s="3"/>
      <c r="CX227" s="3"/>
      <c r="CY227" s="3"/>
      <c r="CZ227" s="3"/>
      <c r="DA227" s="3"/>
      <c r="DB227" s="3"/>
    </row>
    <row r="228" spans="6:106" x14ac:dyDescent="0.35">
      <c r="F228" s="34"/>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c r="BV228" s="3"/>
      <c r="BW228" s="3"/>
      <c r="BX228" s="3"/>
      <c r="BY228" s="3"/>
      <c r="BZ228" s="3"/>
      <c r="CA228" s="3"/>
      <c r="CB228" s="3"/>
      <c r="CC228" s="3"/>
      <c r="CD228" s="3"/>
      <c r="CE228" s="3"/>
      <c r="CF228" s="3"/>
      <c r="CG228" s="3"/>
      <c r="CH228" s="3"/>
      <c r="CI228" s="3"/>
      <c r="CJ228" s="3"/>
      <c r="CK228" s="3"/>
      <c r="CL228" s="3"/>
      <c r="CM228" s="3"/>
      <c r="CN228" s="3"/>
      <c r="CO228" s="3"/>
      <c r="CP228" s="3"/>
      <c r="CQ228" s="3"/>
      <c r="CR228" s="3"/>
      <c r="CS228" s="3"/>
      <c r="CT228" s="3"/>
      <c r="CU228" s="3"/>
      <c r="CV228" s="3"/>
      <c r="CW228" s="3"/>
      <c r="CX228" s="3"/>
      <c r="CY228" s="3"/>
      <c r="CZ228" s="3"/>
      <c r="DA228" s="3"/>
      <c r="DB228" s="3"/>
    </row>
    <row r="229" spans="6:106" x14ac:dyDescent="0.35">
      <c r="F229" s="34"/>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c r="BV229" s="3"/>
      <c r="BW229" s="3"/>
      <c r="BX229" s="3"/>
      <c r="BY229" s="3"/>
      <c r="BZ229" s="3"/>
      <c r="CA229" s="3"/>
      <c r="CB229" s="3"/>
      <c r="CC229" s="3"/>
      <c r="CD229" s="3"/>
      <c r="CE229" s="3"/>
      <c r="CF229" s="3"/>
      <c r="CG229" s="3"/>
      <c r="CH229" s="3"/>
      <c r="CI229" s="3"/>
      <c r="CJ229" s="3"/>
      <c r="CK229" s="3"/>
      <c r="CL229" s="3"/>
      <c r="CM229" s="3"/>
      <c r="CN229" s="3"/>
      <c r="CO229" s="3"/>
      <c r="CP229" s="3"/>
      <c r="CQ229" s="3"/>
      <c r="CR229" s="3"/>
      <c r="CS229" s="3"/>
      <c r="CT229" s="3"/>
      <c r="CU229" s="3"/>
      <c r="CV229" s="3"/>
      <c r="CW229" s="3"/>
      <c r="CX229" s="3"/>
      <c r="CY229" s="3"/>
      <c r="CZ229" s="3"/>
      <c r="DA229" s="3"/>
      <c r="DB229" s="3"/>
    </row>
    <row r="230" spans="6:106" x14ac:dyDescent="0.35">
      <c r="F230" s="34"/>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c r="BW230" s="3"/>
      <c r="BX230" s="3"/>
      <c r="BY230" s="3"/>
      <c r="BZ230" s="3"/>
      <c r="CA230" s="3"/>
      <c r="CB230" s="3"/>
      <c r="CC230" s="3"/>
      <c r="CD230" s="3"/>
      <c r="CE230" s="3"/>
      <c r="CF230" s="3"/>
      <c r="CG230" s="3"/>
      <c r="CH230" s="3"/>
      <c r="CI230" s="3"/>
      <c r="CJ230" s="3"/>
      <c r="CK230" s="3"/>
      <c r="CL230" s="3"/>
      <c r="CM230" s="3"/>
      <c r="CN230" s="3"/>
      <c r="CO230" s="3"/>
      <c r="CP230" s="3"/>
      <c r="CQ230" s="3"/>
      <c r="CR230" s="3"/>
      <c r="CS230" s="3"/>
      <c r="CT230" s="3"/>
      <c r="CU230" s="3"/>
      <c r="CV230" s="3"/>
      <c r="CW230" s="3"/>
      <c r="CX230" s="3"/>
      <c r="CY230" s="3"/>
      <c r="CZ230" s="3"/>
      <c r="DA230" s="3"/>
      <c r="DB230" s="3"/>
    </row>
    <row r="231" spans="6:106" x14ac:dyDescent="0.35">
      <c r="F231" s="34"/>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c r="BV231" s="3"/>
      <c r="BW231" s="3"/>
      <c r="BX231" s="3"/>
      <c r="BY231" s="3"/>
      <c r="BZ231" s="3"/>
      <c r="CA231" s="3"/>
      <c r="CB231" s="3"/>
      <c r="CC231" s="3"/>
      <c r="CD231" s="3"/>
      <c r="CE231" s="3"/>
      <c r="CF231" s="3"/>
      <c r="CG231" s="3"/>
      <c r="CH231" s="3"/>
      <c r="CI231" s="3"/>
      <c r="CJ231" s="3"/>
      <c r="CK231" s="3"/>
      <c r="CL231" s="3"/>
      <c r="CM231" s="3"/>
      <c r="CN231" s="3"/>
      <c r="CO231" s="3"/>
      <c r="CP231" s="3"/>
      <c r="CQ231" s="3"/>
      <c r="CR231" s="3"/>
      <c r="CS231" s="3"/>
      <c r="CT231" s="3"/>
      <c r="CU231" s="3"/>
      <c r="CV231" s="3"/>
      <c r="CW231" s="3"/>
      <c r="CX231" s="3"/>
      <c r="CY231" s="3"/>
      <c r="CZ231" s="3"/>
      <c r="DA231" s="3"/>
      <c r="DB231" s="3"/>
    </row>
    <row r="232" spans="6:106" x14ac:dyDescent="0.35">
      <c r="F232" s="34"/>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c r="BV232" s="3"/>
      <c r="BW232" s="3"/>
      <c r="BX232" s="3"/>
      <c r="BY232" s="3"/>
      <c r="BZ232" s="3"/>
      <c r="CA232" s="3"/>
      <c r="CB232" s="3"/>
      <c r="CC232" s="3"/>
      <c r="CD232" s="3"/>
      <c r="CE232" s="3"/>
      <c r="CF232" s="3"/>
      <c r="CG232" s="3"/>
      <c r="CH232" s="3"/>
      <c r="CI232" s="3"/>
      <c r="CJ232" s="3"/>
      <c r="CK232" s="3"/>
      <c r="CL232" s="3"/>
      <c r="CM232" s="3"/>
      <c r="CN232" s="3"/>
      <c r="CO232" s="3"/>
      <c r="CP232" s="3"/>
      <c r="CQ232" s="3"/>
      <c r="CR232" s="3"/>
      <c r="CS232" s="3"/>
      <c r="CT232" s="3"/>
      <c r="CU232" s="3"/>
      <c r="CV232" s="3"/>
      <c r="CW232" s="3"/>
      <c r="CX232" s="3"/>
      <c r="CY232" s="3"/>
      <c r="CZ232" s="3"/>
      <c r="DA232" s="3"/>
      <c r="DB232" s="3"/>
    </row>
    <row r="233" spans="6:106" x14ac:dyDescent="0.35">
      <c r="F233" s="34"/>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c r="BV233" s="3"/>
      <c r="BW233" s="3"/>
      <c r="BX233" s="3"/>
      <c r="BY233" s="3"/>
      <c r="BZ233" s="3"/>
      <c r="CA233" s="3"/>
      <c r="CB233" s="3"/>
      <c r="CC233" s="3"/>
      <c r="CD233" s="3"/>
      <c r="CE233" s="3"/>
      <c r="CF233" s="3"/>
      <c r="CG233" s="3"/>
      <c r="CH233" s="3"/>
      <c r="CI233" s="3"/>
      <c r="CJ233" s="3"/>
      <c r="CK233" s="3"/>
      <c r="CL233" s="3"/>
      <c r="CM233" s="3"/>
      <c r="CN233" s="3"/>
      <c r="CO233" s="3"/>
      <c r="CP233" s="3"/>
      <c r="CQ233" s="3"/>
      <c r="CR233" s="3"/>
      <c r="CS233" s="3"/>
      <c r="CT233" s="3"/>
      <c r="CU233" s="3"/>
      <c r="CV233" s="3"/>
      <c r="CW233" s="3"/>
      <c r="CX233" s="3"/>
      <c r="CY233" s="3"/>
      <c r="CZ233" s="3"/>
      <c r="DA233" s="3"/>
      <c r="DB233" s="3"/>
    </row>
    <row r="234" spans="6:106" x14ac:dyDescent="0.35">
      <c r="F234" s="34"/>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c r="BV234" s="3"/>
      <c r="BW234" s="3"/>
      <c r="BX234" s="3"/>
      <c r="BY234" s="3"/>
      <c r="BZ234" s="3"/>
      <c r="CA234" s="3"/>
      <c r="CB234" s="3"/>
      <c r="CC234" s="3"/>
      <c r="CD234" s="3"/>
      <c r="CE234" s="3"/>
      <c r="CF234" s="3"/>
      <c r="CG234" s="3"/>
      <c r="CH234" s="3"/>
      <c r="CI234" s="3"/>
      <c r="CJ234" s="3"/>
      <c r="CK234" s="3"/>
      <c r="CL234" s="3"/>
      <c r="CM234" s="3"/>
      <c r="CN234" s="3"/>
      <c r="CO234" s="3"/>
      <c r="CP234" s="3"/>
      <c r="CQ234" s="3"/>
      <c r="CR234" s="3"/>
      <c r="CS234" s="3"/>
      <c r="CT234" s="3"/>
      <c r="CU234" s="3"/>
      <c r="CV234" s="3"/>
      <c r="CW234" s="3"/>
      <c r="CX234" s="3"/>
      <c r="CY234" s="3"/>
      <c r="CZ234" s="3"/>
      <c r="DA234" s="3"/>
      <c r="DB234" s="3"/>
    </row>
    <row r="235" spans="6:106" x14ac:dyDescent="0.35">
      <c r="F235" s="34"/>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c r="BV235" s="3"/>
      <c r="BW235" s="3"/>
      <c r="BX235" s="3"/>
      <c r="BY235" s="3"/>
      <c r="BZ235" s="3"/>
      <c r="CA235" s="3"/>
      <c r="CB235" s="3"/>
      <c r="CC235" s="3"/>
      <c r="CD235" s="3"/>
      <c r="CE235" s="3"/>
      <c r="CF235" s="3"/>
      <c r="CG235" s="3"/>
      <c r="CH235" s="3"/>
      <c r="CI235" s="3"/>
      <c r="CJ235" s="3"/>
      <c r="CK235" s="3"/>
      <c r="CL235" s="3"/>
      <c r="CM235" s="3"/>
      <c r="CN235" s="3"/>
      <c r="CO235" s="3"/>
      <c r="CP235" s="3"/>
      <c r="CQ235" s="3"/>
      <c r="CR235" s="3"/>
      <c r="CS235" s="3"/>
      <c r="CT235" s="3"/>
      <c r="CU235" s="3"/>
      <c r="CV235" s="3"/>
      <c r="CW235" s="3"/>
      <c r="CX235" s="3"/>
      <c r="CY235" s="3"/>
      <c r="CZ235" s="3"/>
      <c r="DA235" s="3"/>
      <c r="DB235" s="3"/>
    </row>
    <row r="236" spans="6:106" x14ac:dyDescent="0.35">
      <c r="F236" s="34"/>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c r="BV236" s="3"/>
      <c r="BW236" s="3"/>
      <c r="BX236" s="3"/>
      <c r="BY236" s="3"/>
      <c r="BZ236" s="3"/>
      <c r="CA236" s="3"/>
      <c r="CB236" s="3"/>
      <c r="CC236" s="3"/>
      <c r="CD236" s="3"/>
      <c r="CE236" s="3"/>
      <c r="CF236" s="3"/>
      <c r="CG236" s="3"/>
      <c r="CH236" s="3"/>
      <c r="CI236" s="3"/>
      <c r="CJ236" s="3"/>
      <c r="CK236" s="3"/>
      <c r="CL236" s="3"/>
      <c r="CM236" s="3"/>
      <c r="CN236" s="3"/>
      <c r="CO236" s="3"/>
      <c r="CP236" s="3"/>
      <c r="CQ236" s="3"/>
      <c r="CR236" s="3"/>
      <c r="CS236" s="3"/>
      <c r="CT236" s="3"/>
      <c r="CU236" s="3"/>
      <c r="CV236" s="3"/>
      <c r="CW236" s="3"/>
      <c r="CX236" s="3"/>
      <c r="CY236" s="3"/>
      <c r="CZ236" s="3"/>
      <c r="DA236" s="3"/>
      <c r="DB236" s="3"/>
    </row>
    <row r="237" spans="6:106" x14ac:dyDescent="0.35">
      <c r="F237" s="34"/>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row>
    <row r="238" spans="6:106" x14ac:dyDescent="0.35">
      <c r="F238" s="34"/>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c r="BV238" s="3"/>
      <c r="BW238" s="3"/>
      <c r="BX238" s="3"/>
      <c r="BY238" s="3"/>
      <c r="BZ238" s="3"/>
      <c r="CA238" s="3"/>
      <c r="CB238" s="3"/>
      <c r="CC238" s="3"/>
      <c r="CD238" s="3"/>
      <c r="CE238" s="3"/>
      <c r="CF238" s="3"/>
      <c r="CG238" s="3"/>
      <c r="CH238" s="3"/>
      <c r="CI238" s="3"/>
      <c r="CJ238" s="3"/>
      <c r="CK238" s="3"/>
      <c r="CL238" s="3"/>
      <c r="CM238" s="3"/>
      <c r="CN238" s="3"/>
      <c r="CO238" s="3"/>
      <c r="CP238" s="3"/>
      <c r="CQ238" s="3"/>
      <c r="CR238" s="3"/>
      <c r="CS238" s="3"/>
      <c r="CT238" s="3"/>
      <c r="CU238" s="3"/>
      <c r="CV238" s="3"/>
      <c r="CW238" s="3"/>
      <c r="CX238" s="3"/>
      <c r="CY238" s="3"/>
      <c r="CZ238" s="3"/>
      <c r="DA238" s="3"/>
      <c r="DB238" s="3"/>
    </row>
    <row r="239" spans="6:106" x14ac:dyDescent="0.35">
      <c r="F239" s="34"/>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c r="BV239" s="3"/>
      <c r="BW239" s="3"/>
      <c r="BX239" s="3"/>
      <c r="BY239" s="3"/>
      <c r="BZ239" s="3"/>
      <c r="CA239" s="3"/>
      <c r="CB239" s="3"/>
      <c r="CC239" s="3"/>
      <c r="CD239" s="3"/>
      <c r="CE239" s="3"/>
      <c r="CF239" s="3"/>
      <c r="CG239" s="3"/>
      <c r="CH239" s="3"/>
      <c r="CI239" s="3"/>
      <c r="CJ239" s="3"/>
      <c r="CK239" s="3"/>
      <c r="CL239" s="3"/>
      <c r="CM239" s="3"/>
      <c r="CN239" s="3"/>
      <c r="CO239" s="3"/>
      <c r="CP239" s="3"/>
      <c r="CQ239" s="3"/>
      <c r="CR239" s="3"/>
      <c r="CS239" s="3"/>
      <c r="CT239" s="3"/>
      <c r="CU239" s="3"/>
      <c r="CV239" s="3"/>
      <c r="CW239" s="3"/>
      <c r="CX239" s="3"/>
      <c r="CY239" s="3"/>
      <c r="CZ239" s="3"/>
      <c r="DA239" s="3"/>
      <c r="DB239" s="3"/>
    </row>
    <row r="240" spans="6:106" x14ac:dyDescent="0.35">
      <c r="F240" s="34"/>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c r="BV240" s="3"/>
      <c r="BW240" s="3"/>
      <c r="BX240" s="3"/>
      <c r="BY240" s="3"/>
      <c r="BZ240" s="3"/>
      <c r="CA240" s="3"/>
      <c r="CB240" s="3"/>
      <c r="CC240" s="3"/>
      <c r="CD240" s="3"/>
      <c r="CE240" s="3"/>
      <c r="CF240" s="3"/>
      <c r="CG240" s="3"/>
      <c r="CH240" s="3"/>
      <c r="CI240" s="3"/>
      <c r="CJ240" s="3"/>
      <c r="CK240" s="3"/>
      <c r="CL240" s="3"/>
      <c r="CM240" s="3"/>
      <c r="CN240" s="3"/>
      <c r="CO240" s="3"/>
      <c r="CP240" s="3"/>
      <c r="CQ240" s="3"/>
      <c r="CR240" s="3"/>
      <c r="CS240" s="3"/>
      <c r="CT240" s="3"/>
      <c r="CU240" s="3"/>
      <c r="CV240" s="3"/>
      <c r="CW240" s="3"/>
      <c r="CX240" s="3"/>
      <c r="CY240" s="3"/>
      <c r="CZ240" s="3"/>
      <c r="DA240" s="3"/>
      <c r="DB240" s="3"/>
    </row>
    <row r="241" spans="6:106" x14ac:dyDescent="0.35">
      <c r="F241" s="34"/>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c r="BV241" s="3"/>
      <c r="BW241" s="3"/>
      <c r="BX241" s="3"/>
      <c r="BY241" s="3"/>
      <c r="BZ241" s="3"/>
      <c r="CA241" s="3"/>
      <c r="CB241" s="3"/>
      <c r="CC241" s="3"/>
      <c r="CD241" s="3"/>
      <c r="CE241" s="3"/>
      <c r="CF241" s="3"/>
      <c r="CG241" s="3"/>
      <c r="CH241" s="3"/>
      <c r="CI241" s="3"/>
      <c r="CJ241" s="3"/>
      <c r="CK241" s="3"/>
      <c r="CL241" s="3"/>
      <c r="CM241" s="3"/>
      <c r="CN241" s="3"/>
      <c r="CO241" s="3"/>
      <c r="CP241" s="3"/>
      <c r="CQ241" s="3"/>
      <c r="CR241" s="3"/>
      <c r="CS241" s="3"/>
      <c r="CT241" s="3"/>
      <c r="CU241" s="3"/>
      <c r="CV241" s="3"/>
      <c r="CW241" s="3"/>
      <c r="CX241" s="3"/>
      <c r="CY241" s="3"/>
      <c r="CZ241" s="3"/>
      <c r="DA241" s="3"/>
      <c r="DB241" s="3"/>
    </row>
    <row r="242" spans="6:106" x14ac:dyDescent="0.35">
      <c r="F242" s="34"/>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c r="BV242" s="3"/>
      <c r="BW242" s="3"/>
      <c r="BX242" s="3"/>
      <c r="BY242" s="3"/>
      <c r="BZ242" s="3"/>
      <c r="CA242" s="3"/>
      <c r="CB242" s="3"/>
      <c r="CC242" s="3"/>
      <c r="CD242" s="3"/>
      <c r="CE242" s="3"/>
      <c r="CF242" s="3"/>
      <c r="CG242" s="3"/>
      <c r="CH242" s="3"/>
      <c r="CI242" s="3"/>
      <c r="CJ242" s="3"/>
      <c r="CK242" s="3"/>
      <c r="CL242" s="3"/>
      <c r="CM242" s="3"/>
      <c r="CN242" s="3"/>
      <c r="CO242" s="3"/>
      <c r="CP242" s="3"/>
      <c r="CQ242" s="3"/>
      <c r="CR242" s="3"/>
      <c r="CS242" s="3"/>
      <c r="CT242" s="3"/>
      <c r="CU242" s="3"/>
      <c r="CV242" s="3"/>
      <c r="CW242" s="3"/>
      <c r="CX242" s="3"/>
      <c r="CY242" s="3"/>
      <c r="CZ242" s="3"/>
      <c r="DA242" s="3"/>
      <c r="DB242" s="3"/>
    </row>
    <row r="243" spans="6:106" x14ac:dyDescent="0.35">
      <c r="F243" s="34"/>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c r="BW243" s="3"/>
      <c r="BX243" s="3"/>
      <c r="BY243" s="3"/>
      <c r="BZ243" s="3"/>
      <c r="CA243" s="3"/>
      <c r="CB243" s="3"/>
      <c r="CC243" s="3"/>
      <c r="CD243" s="3"/>
      <c r="CE243" s="3"/>
      <c r="CF243" s="3"/>
      <c r="CG243" s="3"/>
      <c r="CH243" s="3"/>
      <c r="CI243" s="3"/>
      <c r="CJ243" s="3"/>
      <c r="CK243" s="3"/>
      <c r="CL243" s="3"/>
      <c r="CM243" s="3"/>
      <c r="CN243" s="3"/>
      <c r="CO243" s="3"/>
      <c r="CP243" s="3"/>
      <c r="CQ243" s="3"/>
      <c r="CR243" s="3"/>
      <c r="CS243" s="3"/>
      <c r="CT243" s="3"/>
      <c r="CU243" s="3"/>
      <c r="CV243" s="3"/>
      <c r="CW243" s="3"/>
      <c r="CX243" s="3"/>
      <c r="CY243" s="3"/>
      <c r="CZ243" s="3"/>
      <c r="DA243" s="3"/>
      <c r="DB243" s="3"/>
    </row>
    <row r="244" spans="6:106" x14ac:dyDescent="0.35">
      <c r="F244" s="34"/>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c r="BW244" s="3"/>
      <c r="BX244" s="3"/>
      <c r="BY244" s="3"/>
      <c r="BZ244" s="3"/>
      <c r="CA244" s="3"/>
      <c r="CB244" s="3"/>
      <c r="CC244" s="3"/>
      <c r="CD244" s="3"/>
      <c r="CE244" s="3"/>
      <c r="CF244" s="3"/>
      <c r="CG244" s="3"/>
      <c r="CH244" s="3"/>
      <c r="CI244" s="3"/>
      <c r="CJ244" s="3"/>
      <c r="CK244" s="3"/>
      <c r="CL244" s="3"/>
      <c r="CM244" s="3"/>
      <c r="CN244" s="3"/>
      <c r="CO244" s="3"/>
      <c r="CP244" s="3"/>
      <c r="CQ244" s="3"/>
      <c r="CR244" s="3"/>
      <c r="CS244" s="3"/>
      <c r="CT244" s="3"/>
      <c r="CU244" s="3"/>
      <c r="CV244" s="3"/>
      <c r="CW244" s="3"/>
      <c r="CX244" s="3"/>
      <c r="CY244" s="3"/>
      <c r="CZ244" s="3"/>
      <c r="DA244" s="3"/>
      <c r="DB244" s="3"/>
    </row>
    <row r="245" spans="6:106" x14ac:dyDescent="0.35">
      <c r="F245" s="34"/>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c r="BO245" s="3"/>
      <c r="BP245" s="3"/>
      <c r="BQ245" s="3"/>
      <c r="BR245" s="3"/>
      <c r="BS245" s="3"/>
      <c r="BT245" s="3"/>
      <c r="BU245" s="3"/>
      <c r="BV245" s="3"/>
      <c r="BW245" s="3"/>
      <c r="BX245" s="3"/>
      <c r="BY245" s="3"/>
      <c r="BZ245" s="3"/>
      <c r="CA245" s="3"/>
      <c r="CB245" s="3"/>
      <c r="CC245" s="3"/>
      <c r="CD245" s="3"/>
      <c r="CE245" s="3"/>
      <c r="CF245" s="3"/>
      <c r="CG245" s="3"/>
      <c r="CH245" s="3"/>
      <c r="CI245" s="3"/>
      <c r="CJ245" s="3"/>
      <c r="CK245" s="3"/>
      <c r="CL245" s="3"/>
      <c r="CM245" s="3"/>
      <c r="CN245" s="3"/>
      <c r="CO245" s="3"/>
      <c r="CP245" s="3"/>
      <c r="CQ245" s="3"/>
      <c r="CR245" s="3"/>
      <c r="CS245" s="3"/>
      <c r="CT245" s="3"/>
      <c r="CU245" s="3"/>
      <c r="CV245" s="3"/>
      <c r="CW245" s="3"/>
      <c r="CX245" s="3"/>
      <c r="CY245" s="3"/>
      <c r="CZ245" s="3"/>
      <c r="DA245" s="3"/>
      <c r="DB245" s="3"/>
    </row>
    <row r="246" spans="6:106" x14ac:dyDescent="0.35">
      <c r="F246" s="34"/>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c r="BV246" s="3"/>
      <c r="BW246" s="3"/>
      <c r="BX246" s="3"/>
      <c r="BY246" s="3"/>
      <c r="BZ246" s="3"/>
      <c r="CA246" s="3"/>
      <c r="CB246" s="3"/>
      <c r="CC246" s="3"/>
      <c r="CD246" s="3"/>
      <c r="CE246" s="3"/>
      <c r="CF246" s="3"/>
      <c r="CG246" s="3"/>
      <c r="CH246" s="3"/>
      <c r="CI246" s="3"/>
      <c r="CJ246" s="3"/>
      <c r="CK246" s="3"/>
      <c r="CL246" s="3"/>
      <c r="CM246" s="3"/>
      <c r="CN246" s="3"/>
      <c r="CO246" s="3"/>
      <c r="CP246" s="3"/>
      <c r="CQ246" s="3"/>
      <c r="CR246" s="3"/>
      <c r="CS246" s="3"/>
      <c r="CT246" s="3"/>
      <c r="CU246" s="3"/>
      <c r="CV246" s="3"/>
      <c r="CW246" s="3"/>
      <c r="CX246" s="3"/>
      <c r="CY246" s="3"/>
      <c r="CZ246" s="3"/>
      <c r="DA246" s="3"/>
      <c r="DB246" s="3"/>
    </row>
    <row r="247" spans="6:106" x14ac:dyDescent="0.35">
      <c r="F247" s="34"/>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c r="BV247" s="3"/>
      <c r="BW247" s="3"/>
      <c r="BX247" s="3"/>
      <c r="BY247" s="3"/>
      <c r="BZ247" s="3"/>
      <c r="CA247" s="3"/>
      <c r="CB247" s="3"/>
      <c r="CC247" s="3"/>
      <c r="CD247" s="3"/>
      <c r="CE247" s="3"/>
      <c r="CF247" s="3"/>
      <c r="CG247" s="3"/>
      <c r="CH247" s="3"/>
      <c r="CI247" s="3"/>
      <c r="CJ247" s="3"/>
      <c r="CK247" s="3"/>
      <c r="CL247" s="3"/>
      <c r="CM247" s="3"/>
      <c r="CN247" s="3"/>
      <c r="CO247" s="3"/>
      <c r="CP247" s="3"/>
      <c r="CQ247" s="3"/>
      <c r="CR247" s="3"/>
      <c r="CS247" s="3"/>
      <c r="CT247" s="3"/>
      <c r="CU247" s="3"/>
      <c r="CV247" s="3"/>
      <c r="CW247" s="3"/>
      <c r="CX247" s="3"/>
      <c r="CY247" s="3"/>
      <c r="CZ247" s="3"/>
      <c r="DA247" s="3"/>
      <c r="DB247" s="3"/>
    </row>
    <row r="248" spans="6:106" x14ac:dyDescent="0.35">
      <c r="F248" s="34"/>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row>
    <row r="249" spans="6:106" x14ac:dyDescent="0.35">
      <c r="F249" s="34"/>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c r="BV249" s="3"/>
      <c r="BW249" s="3"/>
      <c r="BX249" s="3"/>
      <c r="BY249" s="3"/>
      <c r="BZ249" s="3"/>
      <c r="CA249" s="3"/>
      <c r="CB249" s="3"/>
      <c r="CC249" s="3"/>
      <c r="CD249" s="3"/>
      <c r="CE249" s="3"/>
      <c r="CF249" s="3"/>
      <c r="CG249" s="3"/>
      <c r="CH249" s="3"/>
      <c r="CI249" s="3"/>
      <c r="CJ249" s="3"/>
      <c r="CK249" s="3"/>
      <c r="CL249" s="3"/>
      <c r="CM249" s="3"/>
      <c r="CN249" s="3"/>
      <c r="CO249" s="3"/>
      <c r="CP249" s="3"/>
      <c r="CQ249" s="3"/>
      <c r="CR249" s="3"/>
      <c r="CS249" s="3"/>
      <c r="CT249" s="3"/>
      <c r="CU249" s="3"/>
      <c r="CV249" s="3"/>
      <c r="CW249" s="3"/>
      <c r="CX249" s="3"/>
      <c r="CY249" s="3"/>
      <c r="CZ249" s="3"/>
      <c r="DA249" s="3"/>
      <c r="DB249" s="3"/>
    </row>
    <row r="250" spans="6:106" x14ac:dyDescent="0.35">
      <c r="F250" s="34"/>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c r="BV250" s="3"/>
      <c r="BW250" s="3"/>
      <c r="BX250" s="3"/>
      <c r="BY250" s="3"/>
      <c r="BZ250" s="3"/>
      <c r="CA250" s="3"/>
      <c r="CB250" s="3"/>
      <c r="CC250" s="3"/>
      <c r="CD250" s="3"/>
      <c r="CE250" s="3"/>
      <c r="CF250" s="3"/>
      <c r="CG250" s="3"/>
      <c r="CH250" s="3"/>
      <c r="CI250" s="3"/>
      <c r="CJ250" s="3"/>
      <c r="CK250" s="3"/>
      <c r="CL250" s="3"/>
      <c r="CM250" s="3"/>
      <c r="CN250" s="3"/>
      <c r="CO250" s="3"/>
      <c r="CP250" s="3"/>
      <c r="CQ250" s="3"/>
      <c r="CR250" s="3"/>
      <c r="CS250" s="3"/>
      <c r="CT250" s="3"/>
      <c r="CU250" s="3"/>
      <c r="CV250" s="3"/>
      <c r="CW250" s="3"/>
      <c r="CX250" s="3"/>
      <c r="CY250" s="3"/>
      <c r="CZ250" s="3"/>
      <c r="DA250" s="3"/>
      <c r="DB250" s="3"/>
    </row>
    <row r="251" spans="6:106" x14ac:dyDescent="0.35">
      <c r="F251" s="34"/>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c r="BV251" s="3"/>
      <c r="BW251" s="3"/>
      <c r="BX251" s="3"/>
      <c r="BY251" s="3"/>
      <c r="BZ251" s="3"/>
      <c r="CA251" s="3"/>
      <c r="CB251" s="3"/>
      <c r="CC251" s="3"/>
      <c r="CD251" s="3"/>
      <c r="CE251" s="3"/>
      <c r="CF251" s="3"/>
      <c r="CG251" s="3"/>
      <c r="CH251" s="3"/>
      <c r="CI251" s="3"/>
      <c r="CJ251" s="3"/>
      <c r="CK251" s="3"/>
      <c r="CL251" s="3"/>
      <c r="CM251" s="3"/>
      <c r="CN251" s="3"/>
      <c r="CO251" s="3"/>
      <c r="CP251" s="3"/>
      <c r="CQ251" s="3"/>
      <c r="CR251" s="3"/>
      <c r="CS251" s="3"/>
      <c r="CT251" s="3"/>
      <c r="CU251" s="3"/>
      <c r="CV251" s="3"/>
      <c r="CW251" s="3"/>
      <c r="CX251" s="3"/>
      <c r="CY251" s="3"/>
      <c r="CZ251" s="3"/>
      <c r="DA251" s="3"/>
      <c r="DB251" s="3"/>
    </row>
    <row r="252" spans="6:106" x14ac:dyDescent="0.35">
      <c r="F252" s="34"/>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c r="BV252" s="3"/>
      <c r="BW252" s="3"/>
      <c r="BX252" s="3"/>
      <c r="BY252" s="3"/>
      <c r="BZ252" s="3"/>
      <c r="CA252" s="3"/>
      <c r="CB252" s="3"/>
      <c r="CC252" s="3"/>
      <c r="CD252" s="3"/>
      <c r="CE252" s="3"/>
      <c r="CF252" s="3"/>
      <c r="CG252" s="3"/>
      <c r="CH252" s="3"/>
      <c r="CI252" s="3"/>
      <c r="CJ252" s="3"/>
      <c r="CK252" s="3"/>
      <c r="CL252" s="3"/>
      <c r="CM252" s="3"/>
      <c r="CN252" s="3"/>
      <c r="CO252" s="3"/>
      <c r="CP252" s="3"/>
      <c r="CQ252" s="3"/>
      <c r="CR252" s="3"/>
      <c r="CS252" s="3"/>
      <c r="CT252" s="3"/>
      <c r="CU252" s="3"/>
      <c r="CV252" s="3"/>
      <c r="CW252" s="3"/>
      <c r="CX252" s="3"/>
      <c r="CY252" s="3"/>
      <c r="CZ252" s="3"/>
      <c r="DA252" s="3"/>
      <c r="DB252" s="3"/>
    </row>
    <row r="253" spans="6:106" x14ac:dyDescent="0.35">
      <c r="F253" s="34"/>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c r="BO253" s="3"/>
      <c r="BP253" s="3"/>
      <c r="BQ253" s="3"/>
      <c r="BR253" s="3"/>
      <c r="BS253" s="3"/>
      <c r="BT253" s="3"/>
      <c r="BU253" s="3"/>
      <c r="BV253" s="3"/>
      <c r="BW253" s="3"/>
      <c r="BX253" s="3"/>
      <c r="BY253" s="3"/>
      <c r="BZ253" s="3"/>
      <c r="CA253" s="3"/>
      <c r="CB253" s="3"/>
      <c r="CC253" s="3"/>
      <c r="CD253" s="3"/>
      <c r="CE253" s="3"/>
      <c r="CF253" s="3"/>
      <c r="CG253" s="3"/>
      <c r="CH253" s="3"/>
      <c r="CI253" s="3"/>
      <c r="CJ253" s="3"/>
      <c r="CK253" s="3"/>
      <c r="CL253" s="3"/>
      <c r="CM253" s="3"/>
      <c r="CN253" s="3"/>
      <c r="CO253" s="3"/>
      <c r="CP253" s="3"/>
      <c r="CQ253" s="3"/>
      <c r="CR253" s="3"/>
      <c r="CS253" s="3"/>
      <c r="CT253" s="3"/>
      <c r="CU253" s="3"/>
      <c r="CV253" s="3"/>
      <c r="CW253" s="3"/>
      <c r="CX253" s="3"/>
      <c r="CY253" s="3"/>
      <c r="CZ253" s="3"/>
      <c r="DA253" s="3"/>
      <c r="DB253" s="3"/>
    </row>
    <row r="254" spans="6:106" x14ac:dyDescent="0.35">
      <c r="F254" s="34"/>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c r="BV254" s="3"/>
      <c r="BW254" s="3"/>
      <c r="BX254" s="3"/>
      <c r="BY254" s="3"/>
      <c r="BZ254" s="3"/>
      <c r="CA254" s="3"/>
      <c r="CB254" s="3"/>
      <c r="CC254" s="3"/>
      <c r="CD254" s="3"/>
      <c r="CE254" s="3"/>
      <c r="CF254" s="3"/>
      <c r="CG254" s="3"/>
      <c r="CH254" s="3"/>
      <c r="CI254" s="3"/>
      <c r="CJ254" s="3"/>
      <c r="CK254" s="3"/>
      <c r="CL254" s="3"/>
      <c r="CM254" s="3"/>
      <c r="CN254" s="3"/>
      <c r="CO254" s="3"/>
      <c r="CP254" s="3"/>
      <c r="CQ254" s="3"/>
      <c r="CR254" s="3"/>
      <c r="CS254" s="3"/>
      <c r="CT254" s="3"/>
      <c r="CU254" s="3"/>
      <c r="CV254" s="3"/>
      <c r="CW254" s="3"/>
      <c r="CX254" s="3"/>
      <c r="CY254" s="3"/>
      <c r="CZ254" s="3"/>
      <c r="DA254" s="3"/>
      <c r="DB254" s="3"/>
    </row>
    <row r="255" spans="6:106" x14ac:dyDescent="0.35">
      <c r="F255" s="34"/>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c r="BV255" s="3"/>
      <c r="BW255" s="3"/>
      <c r="BX255" s="3"/>
      <c r="BY255" s="3"/>
      <c r="BZ255" s="3"/>
      <c r="CA255" s="3"/>
      <c r="CB255" s="3"/>
      <c r="CC255" s="3"/>
      <c r="CD255" s="3"/>
      <c r="CE255" s="3"/>
      <c r="CF255" s="3"/>
      <c r="CG255" s="3"/>
      <c r="CH255" s="3"/>
      <c r="CI255" s="3"/>
      <c r="CJ255" s="3"/>
      <c r="CK255" s="3"/>
      <c r="CL255" s="3"/>
      <c r="CM255" s="3"/>
      <c r="CN255" s="3"/>
      <c r="CO255" s="3"/>
      <c r="CP255" s="3"/>
      <c r="CQ255" s="3"/>
      <c r="CR255" s="3"/>
      <c r="CS255" s="3"/>
      <c r="CT255" s="3"/>
      <c r="CU255" s="3"/>
      <c r="CV255" s="3"/>
      <c r="CW255" s="3"/>
      <c r="CX255" s="3"/>
      <c r="CY255" s="3"/>
      <c r="CZ255" s="3"/>
      <c r="DA255" s="3"/>
      <c r="DB255" s="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7503F-9DD4-4B76-9763-E48A84CCDCD8}">
  <dimension ref="B1:DB257"/>
  <sheetViews>
    <sheetView workbookViewId="0"/>
  </sheetViews>
  <sheetFormatPr defaultRowHeight="14.5" x14ac:dyDescent="0.35"/>
  <cols>
    <col min="1" max="1" width="2.7265625" customWidth="1"/>
    <col min="2" max="2" width="16.453125" customWidth="1"/>
    <col min="3" max="3" width="2.1796875" customWidth="1"/>
    <col min="4" max="4" width="15.1796875" customWidth="1"/>
    <col min="5" max="5" width="5.1796875" customWidth="1"/>
    <col min="7" max="7" width="9" customWidth="1"/>
    <col min="8" max="8" width="7" customWidth="1"/>
    <col min="9" max="9" width="7.453125" customWidth="1"/>
    <col min="10" max="106" width="7" customWidth="1"/>
  </cols>
  <sheetData>
    <row r="1" spans="2:106" s="125" customFormat="1" ht="28.5" x14ac:dyDescent="0.65">
      <c r="C1" s="143" t="s">
        <v>84</v>
      </c>
    </row>
    <row r="3" spans="2:106" x14ac:dyDescent="0.35">
      <c r="B3" s="88"/>
      <c r="C3" s="87" t="s">
        <v>55</v>
      </c>
      <c r="D3" s="86"/>
      <c r="F3" s="85" t="s">
        <v>47</v>
      </c>
      <c r="G3" s="8">
        <v>1</v>
      </c>
      <c r="H3" s="8">
        <v>2</v>
      </c>
      <c r="I3" s="8">
        <v>3</v>
      </c>
      <c r="J3" s="8">
        <v>4</v>
      </c>
      <c r="K3" s="8">
        <v>5</v>
      </c>
      <c r="L3" s="8">
        <v>6</v>
      </c>
      <c r="M3" s="8">
        <v>7</v>
      </c>
      <c r="N3" s="8">
        <v>8</v>
      </c>
      <c r="O3" s="8">
        <v>9</v>
      </c>
      <c r="P3" s="8">
        <v>10</v>
      </c>
      <c r="Q3" s="8">
        <v>11</v>
      </c>
      <c r="R3" s="8">
        <v>12</v>
      </c>
      <c r="S3" s="8">
        <v>13</v>
      </c>
      <c r="T3" s="8">
        <v>14</v>
      </c>
      <c r="U3" s="8">
        <v>15</v>
      </c>
      <c r="V3" s="8">
        <v>16</v>
      </c>
      <c r="W3" s="8">
        <v>17</v>
      </c>
      <c r="X3" s="8">
        <v>18</v>
      </c>
      <c r="Y3" s="8">
        <v>19</v>
      </c>
      <c r="Z3" s="8">
        <v>20</v>
      </c>
      <c r="AA3" s="8">
        <v>21</v>
      </c>
      <c r="AB3" s="8">
        <v>22</v>
      </c>
      <c r="AC3" s="8">
        <v>23</v>
      </c>
      <c r="AD3" s="8">
        <v>24</v>
      </c>
      <c r="AE3" s="8">
        <v>25</v>
      </c>
      <c r="AF3" s="8">
        <v>26</v>
      </c>
      <c r="AG3" s="8">
        <v>27</v>
      </c>
      <c r="AH3" s="8">
        <v>28</v>
      </c>
      <c r="AI3" s="8">
        <v>29</v>
      </c>
      <c r="AJ3" s="8">
        <v>30</v>
      </c>
      <c r="AK3" s="8">
        <v>31</v>
      </c>
      <c r="AL3" s="8">
        <v>32</v>
      </c>
      <c r="AM3" s="8">
        <v>33</v>
      </c>
      <c r="AN3" s="8">
        <v>34</v>
      </c>
      <c r="AO3" s="8">
        <v>35</v>
      </c>
      <c r="AP3" s="8">
        <v>36</v>
      </c>
      <c r="AQ3" s="8">
        <v>37</v>
      </c>
      <c r="AR3" s="8">
        <v>38</v>
      </c>
      <c r="AS3" s="8">
        <v>39</v>
      </c>
      <c r="AT3" s="8">
        <v>40</v>
      </c>
      <c r="AU3" s="8">
        <v>41</v>
      </c>
      <c r="AV3" s="8">
        <v>42</v>
      </c>
      <c r="AW3" s="8">
        <v>43</v>
      </c>
      <c r="AX3" s="8">
        <v>44</v>
      </c>
      <c r="AY3" s="8">
        <v>45</v>
      </c>
      <c r="AZ3" s="8">
        <v>46</v>
      </c>
      <c r="BA3" s="8">
        <v>47</v>
      </c>
      <c r="BB3" s="8">
        <v>48</v>
      </c>
      <c r="BC3" s="8">
        <v>49</v>
      </c>
      <c r="BD3" s="8">
        <v>50</v>
      </c>
      <c r="BE3" s="8">
        <v>51</v>
      </c>
      <c r="BF3" s="8">
        <v>52</v>
      </c>
      <c r="BG3" s="8">
        <v>53</v>
      </c>
      <c r="BH3" s="8">
        <v>54</v>
      </c>
      <c r="BI3" s="8">
        <v>55</v>
      </c>
      <c r="BJ3" s="8">
        <v>56</v>
      </c>
      <c r="BK3" s="8">
        <v>57</v>
      </c>
      <c r="BL3" s="8">
        <v>58</v>
      </c>
      <c r="BM3" s="8">
        <v>59</v>
      </c>
      <c r="BN3" s="8">
        <v>60</v>
      </c>
      <c r="BO3" s="8">
        <v>61</v>
      </c>
      <c r="BP3" s="8">
        <v>62</v>
      </c>
      <c r="BQ3" s="8">
        <v>63</v>
      </c>
      <c r="BR3" s="8">
        <v>64</v>
      </c>
      <c r="BS3" s="8">
        <v>65</v>
      </c>
      <c r="BT3" s="8">
        <v>66</v>
      </c>
      <c r="BU3" s="8">
        <v>67</v>
      </c>
      <c r="BV3" s="8">
        <v>68</v>
      </c>
      <c r="BW3" s="8">
        <v>69</v>
      </c>
      <c r="BX3" s="8">
        <v>70</v>
      </c>
      <c r="BY3" s="8">
        <v>71</v>
      </c>
      <c r="BZ3" s="8">
        <v>72</v>
      </c>
      <c r="CA3" s="8">
        <v>73</v>
      </c>
      <c r="CB3" s="8">
        <v>74</v>
      </c>
      <c r="CC3" s="8">
        <v>75</v>
      </c>
      <c r="CD3" s="8">
        <v>76</v>
      </c>
      <c r="CE3" s="8">
        <v>77</v>
      </c>
      <c r="CF3" s="8">
        <v>78</v>
      </c>
      <c r="CG3" s="8">
        <v>79</v>
      </c>
      <c r="CH3" s="8">
        <v>80</v>
      </c>
      <c r="CI3" s="8">
        <v>81</v>
      </c>
      <c r="CJ3" s="8">
        <v>82</v>
      </c>
      <c r="CK3" s="8">
        <v>83</v>
      </c>
      <c r="CL3" s="8">
        <v>84</v>
      </c>
      <c r="CM3" s="8">
        <v>85</v>
      </c>
      <c r="CN3" s="8">
        <v>86</v>
      </c>
      <c r="CO3" s="8">
        <v>87</v>
      </c>
      <c r="CP3" s="8">
        <v>88</v>
      </c>
      <c r="CQ3" s="8">
        <v>89</v>
      </c>
      <c r="CR3" s="8">
        <v>90</v>
      </c>
      <c r="CS3" s="8">
        <v>91</v>
      </c>
      <c r="CT3" s="8">
        <v>92</v>
      </c>
      <c r="CU3" s="8">
        <v>93</v>
      </c>
      <c r="CV3" s="8">
        <v>94</v>
      </c>
      <c r="CW3" s="8">
        <v>95</v>
      </c>
      <c r="CX3" s="8">
        <v>96</v>
      </c>
      <c r="CY3" s="8">
        <v>97</v>
      </c>
      <c r="CZ3" s="8">
        <v>98</v>
      </c>
      <c r="DA3" s="8">
        <v>99</v>
      </c>
      <c r="DB3" s="84">
        <v>100</v>
      </c>
    </row>
    <row r="4" spans="2:106" x14ac:dyDescent="0.35">
      <c r="B4" s="83"/>
      <c r="C4" s="82" t="s">
        <v>1</v>
      </c>
      <c r="D4" s="81">
        <v>100</v>
      </c>
      <c r="F4" s="80" t="s">
        <v>45</v>
      </c>
      <c r="G4" s="79">
        <f t="shared" ref="G4:AL4" si="0">AVERAGE(G8:G57)</f>
        <v>101.26124564303609</v>
      </c>
      <c r="H4" s="78">
        <f t="shared" si="0"/>
        <v>99.850603671802673</v>
      </c>
      <c r="I4" s="78">
        <f t="shared" si="0"/>
        <v>100.2914414380939</v>
      </c>
      <c r="J4" s="78">
        <f t="shared" si="0"/>
        <v>102.22261860471917</v>
      </c>
      <c r="K4" s="78">
        <f t="shared" si="0"/>
        <v>98.473568439294468</v>
      </c>
      <c r="L4" s="78">
        <f t="shared" si="0"/>
        <v>101.49449056152662</v>
      </c>
      <c r="M4" s="78">
        <f t="shared" si="0"/>
        <v>103.89882211493386</v>
      </c>
      <c r="N4" s="78">
        <f t="shared" si="0"/>
        <v>100.23691541173321</v>
      </c>
      <c r="O4" s="78">
        <f t="shared" si="0"/>
        <v>101.13755049824249</v>
      </c>
      <c r="P4" s="78">
        <f t="shared" si="0"/>
        <v>101.2797461295122</v>
      </c>
      <c r="Q4" s="78">
        <f t="shared" si="0"/>
        <v>100.15127511687751</v>
      </c>
      <c r="R4" s="78">
        <f t="shared" si="0"/>
        <v>100.26820953280549</v>
      </c>
      <c r="S4" s="78">
        <f t="shared" si="0"/>
        <v>102.10438133763091</v>
      </c>
      <c r="T4" s="78">
        <f t="shared" si="0"/>
        <v>100.69602742769348</v>
      </c>
      <c r="U4" s="78">
        <f t="shared" si="0"/>
        <v>101.63176969181222</v>
      </c>
      <c r="V4" s="78">
        <f t="shared" si="0"/>
        <v>99.405459902845905</v>
      </c>
      <c r="W4" s="78">
        <f t="shared" si="0"/>
        <v>97.5357366110984</v>
      </c>
      <c r="X4" s="78">
        <f t="shared" si="0"/>
        <v>97.758039626205573</v>
      </c>
      <c r="Y4" s="78">
        <f t="shared" si="0"/>
        <v>99.611806970278849</v>
      </c>
      <c r="Z4" s="78">
        <f t="shared" si="0"/>
        <v>99.792501057527261</v>
      </c>
      <c r="AA4" s="78">
        <f t="shared" si="0"/>
        <v>100.04601702130458</v>
      </c>
      <c r="AB4" s="78">
        <f t="shared" si="0"/>
        <v>99.24426811048761</v>
      </c>
      <c r="AC4" s="78">
        <f t="shared" si="0"/>
        <v>100.91904598775727</v>
      </c>
      <c r="AD4" s="78">
        <f t="shared" si="0"/>
        <v>103.04454670185805</v>
      </c>
      <c r="AE4" s="78">
        <f t="shared" si="0"/>
        <v>101.66487188835163</v>
      </c>
      <c r="AF4" s="78">
        <f t="shared" si="0"/>
        <v>101.58581292453164</v>
      </c>
      <c r="AG4" s="78">
        <f t="shared" si="0"/>
        <v>101.73517696566705</v>
      </c>
      <c r="AH4" s="78">
        <f t="shared" si="0"/>
        <v>100.53266285249265</v>
      </c>
      <c r="AI4" s="78">
        <f t="shared" si="0"/>
        <v>98.096633134991862</v>
      </c>
      <c r="AJ4" s="78">
        <f t="shared" si="0"/>
        <v>101.02803596746526</v>
      </c>
      <c r="AK4" s="78">
        <f t="shared" si="0"/>
        <v>100.31947138268151</v>
      </c>
      <c r="AL4" s="78">
        <f t="shared" si="0"/>
        <v>100.65874155552592</v>
      </c>
      <c r="AM4" s="78">
        <f t="shared" ref="AM4:BR4" si="1">AVERAGE(AM8:AM57)</f>
        <v>98.218411974448827</v>
      </c>
      <c r="AN4" s="78">
        <f t="shared" si="1"/>
        <v>97.888880898244679</v>
      </c>
      <c r="AO4" s="78">
        <f t="shared" si="1"/>
        <v>99.982611370796803</v>
      </c>
      <c r="AP4" s="78">
        <f t="shared" si="1"/>
        <v>100.27126111490361</v>
      </c>
      <c r="AQ4" s="78">
        <f t="shared" si="1"/>
        <v>99.299235469152336</v>
      </c>
      <c r="AR4" s="78">
        <f t="shared" si="1"/>
        <v>101.14054932964791</v>
      </c>
      <c r="AS4" s="78">
        <f t="shared" si="1"/>
        <v>99.173178593991906</v>
      </c>
      <c r="AT4" s="78">
        <f t="shared" si="1"/>
        <v>100.92181903710298</v>
      </c>
      <c r="AU4" s="78">
        <f t="shared" si="1"/>
        <v>99.431330479637836</v>
      </c>
      <c r="AV4" s="78">
        <f t="shared" si="1"/>
        <v>101.60629519996291</v>
      </c>
      <c r="AW4" s="78">
        <f t="shared" si="1"/>
        <v>96.550641299108975</v>
      </c>
      <c r="AX4" s="78">
        <f t="shared" si="1"/>
        <v>100.93856124294689</v>
      </c>
      <c r="AY4" s="78">
        <f t="shared" si="1"/>
        <v>99.240406168610207</v>
      </c>
      <c r="AZ4" s="78">
        <f t="shared" si="1"/>
        <v>98.790146037208615</v>
      </c>
      <c r="BA4" s="78">
        <f t="shared" si="1"/>
        <v>95.488243257568683</v>
      </c>
      <c r="BB4" s="78">
        <f t="shared" si="1"/>
        <v>101.90466334970552</v>
      </c>
      <c r="BC4" s="78">
        <f t="shared" si="1"/>
        <v>99.62349602355971</v>
      </c>
      <c r="BD4" s="78">
        <f t="shared" si="1"/>
        <v>98.995389205447282</v>
      </c>
      <c r="BE4" s="78">
        <f t="shared" si="1"/>
        <v>101.70584348779812</v>
      </c>
      <c r="BF4" s="78">
        <f t="shared" si="1"/>
        <v>98.462033317991882</v>
      </c>
      <c r="BG4" s="78">
        <f t="shared" si="1"/>
        <v>101.09768006950617</v>
      </c>
      <c r="BH4" s="78">
        <f t="shared" si="1"/>
        <v>97.182164406694937</v>
      </c>
      <c r="BI4" s="78">
        <f t="shared" si="1"/>
        <v>99.942319618639885</v>
      </c>
      <c r="BJ4" s="78">
        <f t="shared" si="1"/>
        <v>98.692639792352566</v>
      </c>
      <c r="BK4" s="78">
        <f t="shared" si="1"/>
        <v>102.38482107306481</v>
      </c>
      <c r="BL4" s="78">
        <f t="shared" si="1"/>
        <v>101.45186891131743</v>
      </c>
      <c r="BM4" s="78">
        <f t="shared" si="1"/>
        <v>100.36376263778948</v>
      </c>
      <c r="BN4" s="78">
        <f t="shared" si="1"/>
        <v>100.84532075561583</v>
      </c>
      <c r="BO4" s="78">
        <f t="shared" si="1"/>
        <v>98.179362592054531</v>
      </c>
      <c r="BP4" s="78">
        <f t="shared" si="1"/>
        <v>101.80307483788056</v>
      </c>
      <c r="BQ4" s="78">
        <f t="shared" si="1"/>
        <v>98.740486944370787</v>
      </c>
      <c r="BR4" s="78">
        <f t="shared" si="1"/>
        <v>100.47096068556129</v>
      </c>
      <c r="BS4" s="78">
        <f t="shared" ref="BS4:DB4" si="2">AVERAGE(BS8:BS57)</f>
        <v>99.173264768614899</v>
      </c>
      <c r="BT4" s="78">
        <f t="shared" si="2"/>
        <v>99.520823166676564</v>
      </c>
      <c r="BU4" s="78">
        <f t="shared" si="2"/>
        <v>100.31505828701484</v>
      </c>
      <c r="BV4" s="78">
        <f t="shared" si="2"/>
        <v>100.48408742259198</v>
      </c>
      <c r="BW4" s="78">
        <f t="shared" si="2"/>
        <v>98.299469325502287</v>
      </c>
      <c r="BX4" s="78">
        <f t="shared" si="2"/>
        <v>97.848048451487557</v>
      </c>
      <c r="BY4" s="78">
        <f t="shared" si="2"/>
        <v>101.77027459358214</v>
      </c>
      <c r="BZ4" s="78">
        <f t="shared" si="2"/>
        <v>98.825484908593353</v>
      </c>
      <c r="CA4" s="78">
        <f t="shared" si="2"/>
        <v>101.91392405213264</v>
      </c>
      <c r="CB4" s="78">
        <f t="shared" si="2"/>
        <v>99.089123548401403</v>
      </c>
      <c r="CC4" s="78">
        <f t="shared" si="2"/>
        <v>99.054095042083645</v>
      </c>
      <c r="CD4" s="78">
        <f t="shared" si="2"/>
        <v>99.437211727126851</v>
      </c>
      <c r="CE4" s="78">
        <f t="shared" si="2"/>
        <v>99.620759808749426</v>
      </c>
      <c r="CF4" s="78">
        <f t="shared" si="2"/>
        <v>100.42168744585069</v>
      </c>
      <c r="CG4" s="78">
        <f t="shared" si="2"/>
        <v>99.904374590187217</v>
      </c>
      <c r="CH4" s="78">
        <f t="shared" si="2"/>
        <v>97.458218103929539</v>
      </c>
      <c r="CI4" s="78">
        <f t="shared" si="2"/>
        <v>99.85544695846329</v>
      </c>
      <c r="CJ4" s="78">
        <f t="shared" si="2"/>
        <v>99.822960717210663</v>
      </c>
      <c r="CK4" s="78">
        <f t="shared" si="2"/>
        <v>101.63008894560335</v>
      </c>
      <c r="CL4" s="78">
        <f t="shared" si="2"/>
        <v>101.03589036370977</v>
      </c>
      <c r="CM4" s="78">
        <f t="shared" si="2"/>
        <v>99.192891664279159</v>
      </c>
      <c r="CN4" s="78">
        <f t="shared" si="2"/>
        <v>100.76858395914314</v>
      </c>
      <c r="CO4" s="78">
        <f t="shared" si="2"/>
        <v>99.220200379568269</v>
      </c>
      <c r="CP4" s="78">
        <f t="shared" si="2"/>
        <v>97.863205862813629</v>
      </c>
      <c r="CQ4" s="78">
        <f t="shared" si="2"/>
        <v>102.22781523007143</v>
      </c>
      <c r="CR4" s="78">
        <f t="shared" si="2"/>
        <v>100.38658731682517</v>
      </c>
      <c r="CS4" s="78">
        <f t="shared" si="2"/>
        <v>99.492444658244494</v>
      </c>
      <c r="CT4" s="78">
        <f t="shared" si="2"/>
        <v>99.428921682920191</v>
      </c>
      <c r="CU4" s="78">
        <f t="shared" si="2"/>
        <v>99.917971081231371</v>
      </c>
      <c r="CV4" s="78">
        <f t="shared" si="2"/>
        <v>98.982701754357549</v>
      </c>
      <c r="CW4" s="78">
        <f t="shared" si="2"/>
        <v>99.723492919656564</v>
      </c>
      <c r="CX4" s="78">
        <f t="shared" si="2"/>
        <v>100.48562287702225</v>
      </c>
      <c r="CY4" s="78">
        <f t="shared" si="2"/>
        <v>96.642697851712001</v>
      </c>
      <c r="CZ4" s="78">
        <f t="shared" si="2"/>
        <v>98.774628693354316</v>
      </c>
      <c r="DA4" s="78">
        <f t="shared" si="2"/>
        <v>100.80257586887456</v>
      </c>
      <c r="DB4" s="77">
        <f t="shared" si="2"/>
        <v>100.18116406863555</v>
      </c>
    </row>
    <row r="5" spans="2:106" x14ac:dyDescent="0.35">
      <c r="B5" s="76"/>
      <c r="C5" s="75" t="s">
        <v>54</v>
      </c>
      <c r="D5" s="74">
        <v>10</v>
      </c>
      <c r="F5" s="108" t="s">
        <v>44</v>
      </c>
      <c r="G5" s="107">
        <f t="shared" ref="G5:AL5" si="3">G4-$D$4</f>
        <v>1.2612456430360908</v>
      </c>
      <c r="H5" s="106">
        <f t="shared" si="3"/>
        <v>-0.14939632819732651</v>
      </c>
      <c r="I5" s="106">
        <f t="shared" si="3"/>
        <v>0.29144143809389789</v>
      </c>
      <c r="J5" s="106">
        <f t="shared" si="3"/>
        <v>2.2226186047191732</v>
      </c>
      <c r="K5" s="106">
        <f t="shared" si="3"/>
        <v>-1.5264315607055323</v>
      </c>
      <c r="L5" s="106">
        <f t="shared" si="3"/>
        <v>1.494490561526618</v>
      </c>
      <c r="M5" s="106">
        <f t="shared" si="3"/>
        <v>3.8988221149338642</v>
      </c>
      <c r="N5" s="106">
        <f t="shared" si="3"/>
        <v>0.23691541173320729</v>
      </c>
      <c r="O5" s="106">
        <f t="shared" si="3"/>
        <v>1.13755049824249</v>
      </c>
      <c r="P5" s="106">
        <f t="shared" si="3"/>
        <v>1.2797461295122048</v>
      </c>
      <c r="Q5" s="106">
        <f t="shared" si="3"/>
        <v>0.15127511687751394</v>
      </c>
      <c r="R5" s="106">
        <f t="shared" si="3"/>
        <v>0.26820953280548565</v>
      </c>
      <c r="S5" s="106">
        <f t="shared" si="3"/>
        <v>2.1043813376309117</v>
      </c>
      <c r="T5" s="106">
        <f t="shared" si="3"/>
        <v>0.69602742769347969</v>
      </c>
      <c r="U5" s="106">
        <f t="shared" si="3"/>
        <v>1.6317696918122238</v>
      </c>
      <c r="V5" s="106">
        <f t="shared" si="3"/>
        <v>-0.59454009715409484</v>
      </c>
      <c r="W5" s="106">
        <f t="shared" si="3"/>
        <v>-2.4642633889015997</v>
      </c>
      <c r="X5" s="106">
        <f t="shared" si="3"/>
        <v>-2.2419603737944271</v>
      </c>
      <c r="Y5" s="106">
        <f t="shared" si="3"/>
        <v>-0.38819302972115111</v>
      </c>
      <c r="Z5" s="106">
        <f t="shared" si="3"/>
        <v>-0.20749894247273915</v>
      </c>
      <c r="AA5" s="106">
        <f t="shared" si="3"/>
        <v>4.601702130457852E-2</v>
      </c>
      <c r="AB5" s="106">
        <f t="shared" si="3"/>
        <v>-0.7557318895123899</v>
      </c>
      <c r="AC5" s="106">
        <f t="shared" si="3"/>
        <v>0.91904598775727209</v>
      </c>
      <c r="AD5" s="106">
        <f t="shared" si="3"/>
        <v>3.044546701858053</v>
      </c>
      <c r="AE5" s="106">
        <f t="shared" si="3"/>
        <v>1.6648718883516267</v>
      </c>
      <c r="AF5" s="106">
        <f t="shared" si="3"/>
        <v>1.5858129245316377</v>
      </c>
      <c r="AG5" s="106">
        <f t="shared" si="3"/>
        <v>1.7351769656670513</v>
      </c>
      <c r="AH5" s="106">
        <f t="shared" si="3"/>
        <v>0.53266285249264911</v>
      </c>
      <c r="AI5" s="106">
        <f t="shared" si="3"/>
        <v>-1.9033668650081381</v>
      </c>
      <c r="AJ5" s="106">
        <f t="shared" si="3"/>
        <v>1.0280359674652573</v>
      </c>
      <c r="AK5" s="106">
        <f t="shared" si="3"/>
        <v>0.31947138268151321</v>
      </c>
      <c r="AL5" s="106">
        <f t="shared" si="3"/>
        <v>0.65874155552592129</v>
      </c>
      <c r="AM5" s="106">
        <f t="shared" ref="AM5:BR5" si="4">AM4-$D$4</f>
        <v>-1.7815880255511729</v>
      </c>
      <c r="AN5" s="106">
        <f t="shared" si="4"/>
        <v>-2.111119101755321</v>
      </c>
      <c r="AO5" s="106">
        <f t="shared" si="4"/>
        <v>-1.7388629203196615E-2</v>
      </c>
      <c r="AP5" s="106">
        <f t="shared" si="4"/>
        <v>0.27126111490360927</v>
      </c>
      <c r="AQ5" s="106">
        <f t="shared" si="4"/>
        <v>-0.70076453084766399</v>
      </c>
      <c r="AR5" s="106">
        <f t="shared" si="4"/>
        <v>1.1405493296479108</v>
      </c>
      <c r="AS5" s="106">
        <f t="shared" si="4"/>
        <v>-0.82682140600809362</v>
      </c>
      <c r="AT5" s="106">
        <f t="shared" si="4"/>
        <v>0.92181903710297775</v>
      </c>
      <c r="AU5" s="106">
        <f t="shared" si="4"/>
        <v>-0.56866952036216389</v>
      </c>
      <c r="AV5" s="106">
        <f t="shared" si="4"/>
        <v>1.6062951999629149</v>
      </c>
      <c r="AW5" s="106">
        <f t="shared" si="4"/>
        <v>-3.4493587008910254</v>
      </c>
      <c r="AX5" s="106">
        <f t="shared" si="4"/>
        <v>0.93856124294688925</v>
      </c>
      <c r="AY5" s="106">
        <f t="shared" si="4"/>
        <v>-0.75959383138979319</v>
      </c>
      <c r="AZ5" s="106">
        <f t="shared" si="4"/>
        <v>-1.2098539627913851</v>
      </c>
      <c r="BA5" s="106">
        <f t="shared" si="4"/>
        <v>-4.5117567424313165</v>
      </c>
      <c r="BB5" s="106">
        <f t="shared" si="4"/>
        <v>1.9046633497055154</v>
      </c>
      <c r="BC5" s="106">
        <f t="shared" si="4"/>
        <v>-0.37650397644028999</v>
      </c>
      <c r="BD5" s="106">
        <f t="shared" si="4"/>
        <v>-1.0046107945527183</v>
      </c>
      <c r="BE5" s="106">
        <f t="shared" si="4"/>
        <v>1.7058434877981199</v>
      </c>
      <c r="BF5" s="106">
        <f t="shared" si="4"/>
        <v>-1.5379666820081184</v>
      </c>
      <c r="BG5" s="106">
        <f t="shared" si="4"/>
        <v>1.0976800695061684</v>
      </c>
      <c r="BH5" s="106">
        <f t="shared" si="4"/>
        <v>-2.8178355933050625</v>
      </c>
      <c r="BI5" s="106">
        <f t="shared" si="4"/>
        <v>-5.7680381360114552E-2</v>
      </c>
      <c r="BJ5" s="106">
        <f t="shared" si="4"/>
        <v>-1.3073602076474344</v>
      </c>
      <c r="BK5" s="106">
        <f t="shared" si="4"/>
        <v>2.3848210730648134</v>
      </c>
      <c r="BL5" s="106">
        <f t="shared" si="4"/>
        <v>1.4518689113174332</v>
      </c>
      <c r="BM5" s="106">
        <f t="shared" si="4"/>
        <v>0.36376263778947759</v>
      </c>
      <c r="BN5" s="106">
        <f t="shared" si="4"/>
        <v>0.84532075561583042</v>
      </c>
      <c r="BO5" s="106">
        <f t="shared" si="4"/>
        <v>-1.820637407945469</v>
      </c>
      <c r="BP5" s="106">
        <f t="shared" si="4"/>
        <v>1.8030748378805583</v>
      </c>
      <c r="BQ5" s="106">
        <f t="shared" si="4"/>
        <v>-1.2595130556292133</v>
      </c>
      <c r="BR5" s="106">
        <f t="shared" si="4"/>
        <v>0.47096068556129467</v>
      </c>
      <c r="BS5" s="106">
        <f t="shared" ref="BS5:CX5" si="5">BS4-$D$4</f>
        <v>-0.82673523138510063</v>
      </c>
      <c r="BT5" s="106">
        <f t="shared" si="5"/>
        <v>-0.47917683332343586</v>
      </c>
      <c r="BU5" s="106">
        <f t="shared" si="5"/>
        <v>0.31505828701483551</v>
      </c>
      <c r="BV5" s="106">
        <f t="shared" si="5"/>
        <v>0.48408742259198334</v>
      </c>
      <c r="BW5" s="106">
        <f t="shared" si="5"/>
        <v>-1.7005306744977133</v>
      </c>
      <c r="BX5" s="106">
        <f t="shared" si="5"/>
        <v>-2.151951548512443</v>
      </c>
      <c r="BY5" s="106">
        <f t="shared" si="5"/>
        <v>1.770274593582144</v>
      </c>
      <c r="BZ5" s="106">
        <f t="shared" si="5"/>
        <v>-1.1745150914066471</v>
      </c>
      <c r="CA5" s="106">
        <f t="shared" si="5"/>
        <v>1.9139240521326428</v>
      </c>
      <c r="CB5" s="106">
        <f t="shared" si="5"/>
        <v>-0.91087645159859676</v>
      </c>
      <c r="CC5" s="106">
        <f t="shared" si="5"/>
        <v>-0.94590495791635476</v>
      </c>
      <c r="CD5" s="106">
        <f t="shared" si="5"/>
        <v>-0.56278827287314925</v>
      </c>
      <c r="CE5" s="106">
        <f t="shared" si="5"/>
        <v>-0.37924019125057384</v>
      </c>
      <c r="CF5" s="106">
        <f t="shared" si="5"/>
        <v>0.42168744585069362</v>
      </c>
      <c r="CG5" s="106">
        <f t="shared" si="5"/>
        <v>-9.5625409812782891E-2</v>
      </c>
      <c r="CH5" s="106">
        <f t="shared" si="5"/>
        <v>-2.5417818960704608</v>
      </c>
      <c r="CI5" s="106">
        <f t="shared" si="5"/>
        <v>-0.14455304153671023</v>
      </c>
      <c r="CJ5" s="106">
        <f t="shared" si="5"/>
        <v>-0.17703928278933745</v>
      </c>
      <c r="CK5" s="106">
        <f t="shared" si="5"/>
        <v>1.6300889456033474</v>
      </c>
      <c r="CL5" s="106">
        <f t="shared" si="5"/>
        <v>1.0358903637097683</v>
      </c>
      <c r="CM5" s="106">
        <f t="shared" si="5"/>
        <v>-0.80710833572084084</v>
      </c>
      <c r="CN5" s="106">
        <f t="shared" si="5"/>
        <v>0.76858395914314315</v>
      </c>
      <c r="CO5" s="106">
        <f t="shared" si="5"/>
        <v>-0.77979962043173146</v>
      </c>
      <c r="CP5" s="106">
        <f t="shared" si="5"/>
        <v>-2.1367941371863708</v>
      </c>
      <c r="CQ5" s="106">
        <f t="shared" si="5"/>
        <v>2.2278152300714282</v>
      </c>
      <c r="CR5" s="106">
        <f t="shared" si="5"/>
        <v>0.386587316825171</v>
      </c>
      <c r="CS5" s="106">
        <f t="shared" si="5"/>
        <v>-0.50755534175550565</v>
      </c>
      <c r="CT5" s="106">
        <f t="shared" si="5"/>
        <v>-0.57107831707980949</v>
      </c>
      <c r="CU5" s="106">
        <f t="shared" si="5"/>
        <v>-8.20289187686285E-2</v>
      </c>
      <c r="CV5" s="106">
        <f t="shared" si="5"/>
        <v>-1.0172982456424506</v>
      </c>
      <c r="CW5" s="106">
        <f t="shared" si="5"/>
        <v>-0.27650708034343552</v>
      </c>
      <c r="CX5" s="106">
        <f t="shared" si="5"/>
        <v>0.48562287702225149</v>
      </c>
      <c r="CY5" s="106">
        <f t="shared" ref="CY5:DB5" si="6">CY4-$D$4</f>
        <v>-3.3573021482879994</v>
      </c>
      <c r="CZ5" s="106">
        <f t="shared" si="6"/>
        <v>-1.2253713066456839</v>
      </c>
      <c r="DA5" s="106">
        <f t="shared" si="6"/>
        <v>0.80257586887455545</v>
      </c>
      <c r="DB5" s="105">
        <f t="shared" si="6"/>
        <v>0.18116406863555312</v>
      </c>
    </row>
    <row r="6" spans="2:106" x14ac:dyDescent="0.35">
      <c r="F6" s="104" t="s">
        <v>59</v>
      </c>
      <c r="G6" s="103">
        <f t="shared" ref="G6:AL6" si="7">_xlfn.STDEV.S(G8:G57)</f>
        <v>10.311847523460214</v>
      </c>
      <c r="H6" s="102">
        <f t="shared" si="7"/>
        <v>8.1521698759356269</v>
      </c>
      <c r="I6" s="102">
        <f t="shared" si="7"/>
        <v>8.8459007083145007</v>
      </c>
      <c r="J6" s="102">
        <f t="shared" si="7"/>
        <v>9.6605543108621035</v>
      </c>
      <c r="K6" s="102">
        <f t="shared" si="7"/>
        <v>10.712047340717493</v>
      </c>
      <c r="L6" s="102">
        <f t="shared" si="7"/>
        <v>10.531343250854695</v>
      </c>
      <c r="M6" s="102">
        <f t="shared" si="7"/>
        <v>10.116502926491142</v>
      </c>
      <c r="N6" s="102">
        <f t="shared" si="7"/>
        <v>10.602282869819357</v>
      </c>
      <c r="O6" s="102">
        <f t="shared" si="7"/>
        <v>9.5209603442027877</v>
      </c>
      <c r="P6" s="102">
        <f t="shared" si="7"/>
        <v>10.779782226851895</v>
      </c>
      <c r="Q6" s="102">
        <f t="shared" si="7"/>
        <v>8.9627150191469251</v>
      </c>
      <c r="R6" s="102">
        <f t="shared" si="7"/>
        <v>9.3078322370079185</v>
      </c>
      <c r="S6" s="102">
        <f t="shared" si="7"/>
        <v>8.6523469670326119</v>
      </c>
      <c r="T6" s="102">
        <f t="shared" si="7"/>
        <v>9.3843420265034858</v>
      </c>
      <c r="U6" s="102">
        <f t="shared" si="7"/>
        <v>10.876472033056539</v>
      </c>
      <c r="V6" s="102">
        <f t="shared" si="7"/>
        <v>8.742706468733811</v>
      </c>
      <c r="W6" s="102">
        <f t="shared" si="7"/>
        <v>10.280047570417446</v>
      </c>
      <c r="X6" s="102">
        <f t="shared" si="7"/>
        <v>8.7112213928593771</v>
      </c>
      <c r="Y6" s="102">
        <f t="shared" si="7"/>
        <v>9.2085331094457636</v>
      </c>
      <c r="Z6" s="102">
        <f t="shared" si="7"/>
        <v>9.5396506443325944</v>
      </c>
      <c r="AA6" s="102">
        <f t="shared" si="7"/>
        <v>10.932184759764903</v>
      </c>
      <c r="AB6" s="102">
        <f t="shared" si="7"/>
        <v>8.8343882677420176</v>
      </c>
      <c r="AC6" s="102">
        <f t="shared" si="7"/>
        <v>11.094785144220799</v>
      </c>
      <c r="AD6" s="102">
        <f t="shared" si="7"/>
        <v>11.281304394560689</v>
      </c>
      <c r="AE6" s="102">
        <f t="shared" si="7"/>
        <v>10.14296413970408</v>
      </c>
      <c r="AF6" s="102">
        <f t="shared" si="7"/>
        <v>8.5306177236928242</v>
      </c>
      <c r="AG6" s="102">
        <f t="shared" si="7"/>
        <v>10.492782790446935</v>
      </c>
      <c r="AH6" s="102">
        <f t="shared" si="7"/>
        <v>8.5990513268557152</v>
      </c>
      <c r="AI6" s="102">
        <f t="shared" si="7"/>
        <v>11.617290837422075</v>
      </c>
      <c r="AJ6" s="102">
        <f t="shared" si="7"/>
        <v>10.096290078202159</v>
      </c>
      <c r="AK6" s="102">
        <f t="shared" si="7"/>
        <v>9.4968043295567313</v>
      </c>
      <c r="AL6" s="102">
        <f t="shared" si="7"/>
        <v>10.414497641879183</v>
      </c>
      <c r="AM6" s="102">
        <f t="shared" ref="AM6:BR6" si="8">_xlfn.STDEV.S(AM8:AM57)</f>
        <v>7.9054389103588925</v>
      </c>
      <c r="AN6" s="102">
        <f t="shared" si="8"/>
        <v>9.5991937307866966</v>
      </c>
      <c r="AO6" s="102">
        <f t="shared" si="8"/>
        <v>10.285964201007179</v>
      </c>
      <c r="AP6" s="102">
        <f t="shared" si="8"/>
        <v>10.698316124792674</v>
      </c>
      <c r="AQ6" s="102">
        <f t="shared" si="8"/>
        <v>9.1907038801908385</v>
      </c>
      <c r="AR6" s="102">
        <f t="shared" si="8"/>
        <v>11.006124532061577</v>
      </c>
      <c r="AS6" s="102">
        <f t="shared" si="8"/>
        <v>9.7045343066477763</v>
      </c>
      <c r="AT6" s="102">
        <f t="shared" si="8"/>
        <v>10.325663955108086</v>
      </c>
      <c r="AU6" s="102">
        <f t="shared" si="8"/>
        <v>9.2062605490517715</v>
      </c>
      <c r="AV6" s="102">
        <f t="shared" si="8"/>
        <v>9.3481107394141372</v>
      </c>
      <c r="AW6" s="102">
        <f t="shared" si="8"/>
        <v>9.3071208277210129</v>
      </c>
      <c r="AX6" s="102">
        <f t="shared" si="8"/>
        <v>10.332155464423947</v>
      </c>
      <c r="AY6" s="102">
        <f t="shared" si="8"/>
        <v>9.9431387693469375</v>
      </c>
      <c r="AZ6" s="102">
        <f t="shared" si="8"/>
        <v>8.4124987419078163</v>
      </c>
      <c r="BA6" s="102">
        <f t="shared" si="8"/>
        <v>9.2963488595006147</v>
      </c>
      <c r="BB6" s="102">
        <f t="shared" si="8"/>
        <v>9.7199839343302372</v>
      </c>
      <c r="BC6" s="102">
        <f t="shared" si="8"/>
        <v>10.060283754755627</v>
      </c>
      <c r="BD6" s="102">
        <f t="shared" si="8"/>
        <v>10.510662954587715</v>
      </c>
      <c r="BE6" s="102">
        <f t="shared" si="8"/>
        <v>9.8958478090720039</v>
      </c>
      <c r="BF6" s="102">
        <f t="shared" si="8"/>
        <v>9.3619733354910721</v>
      </c>
      <c r="BG6" s="102">
        <f t="shared" si="8"/>
        <v>10.127234418550005</v>
      </c>
      <c r="BH6" s="102">
        <f t="shared" si="8"/>
        <v>11.159456566300474</v>
      </c>
      <c r="BI6" s="102">
        <f t="shared" si="8"/>
        <v>9.8630571020917692</v>
      </c>
      <c r="BJ6" s="102">
        <f t="shared" si="8"/>
        <v>11.240764245872059</v>
      </c>
      <c r="BK6" s="102">
        <f t="shared" si="8"/>
        <v>9.6998454016473801</v>
      </c>
      <c r="BL6" s="102">
        <f t="shared" si="8"/>
        <v>10.011529724372371</v>
      </c>
      <c r="BM6" s="102">
        <f t="shared" si="8"/>
        <v>9.8326922974627564</v>
      </c>
      <c r="BN6" s="102">
        <f t="shared" si="8"/>
        <v>9.5573645143715407</v>
      </c>
      <c r="BO6" s="102">
        <f t="shared" si="8"/>
        <v>10.070447142008884</v>
      </c>
      <c r="BP6" s="102">
        <f t="shared" si="8"/>
        <v>11.837337047686765</v>
      </c>
      <c r="BQ6" s="102">
        <f t="shared" si="8"/>
        <v>9.7554317471655949</v>
      </c>
      <c r="BR6" s="102">
        <f t="shared" si="8"/>
        <v>8.5993146515029952</v>
      </c>
      <c r="BS6" s="102">
        <f t="shared" ref="BS6:DB6" si="9">_xlfn.STDEV.S(BS8:BS57)</f>
        <v>10.151911914832038</v>
      </c>
      <c r="BT6" s="102">
        <f t="shared" si="9"/>
        <v>11.088793778798111</v>
      </c>
      <c r="BU6" s="102">
        <f t="shared" si="9"/>
        <v>9.4521595849519304</v>
      </c>
      <c r="BV6" s="102">
        <f t="shared" si="9"/>
        <v>10.620999849359491</v>
      </c>
      <c r="BW6" s="102">
        <f t="shared" si="9"/>
        <v>9.9856425942574365</v>
      </c>
      <c r="BX6" s="102">
        <f t="shared" si="9"/>
        <v>8.6687234094641781</v>
      </c>
      <c r="BY6" s="102">
        <f t="shared" si="9"/>
        <v>11.263272071777537</v>
      </c>
      <c r="BZ6" s="102">
        <f t="shared" si="9"/>
        <v>8.8874560235879159</v>
      </c>
      <c r="CA6" s="102">
        <f t="shared" si="9"/>
        <v>10.435248775209113</v>
      </c>
      <c r="CB6" s="102">
        <f t="shared" si="9"/>
        <v>8.5087814813041369</v>
      </c>
      <c r="CC6" s="102">
        <f t="shared" si="9"/>
        <v>10.426385186185151</v>
      </c>
      <c r="CD6" s="102">
        <f t="shared" si="9"/>
        <v>11.13300304031368</v>
      </c>
      <c r="CE6" s="102">
        <f t="shared" si="9"/>
        <v>9.8530062535312979</v>
      </c>
      <c r="CF6" s="102">
        <f t="shared" si="9"/>
        <v>9.6047499852823091</v>
      </c>
      <c r="CG6" s="102">
        <f t="shared" si="9"/>
        <v>10.652495009394658</v>
      </c>
      <c r="CH6" s="102">
        <f t="shared" si="9"/>
        <v>9.2783826024164178</v>
      </c>
      <c r="CI6" s="102">
        <f t="shared" si="9"/>
        <v>11.93916677557135</v>
      </c>
      <c r="CJ6" s="102">
        <f t="shared" si="9"/>
        <v>9.7451580301696001</v>
      </c>
      <c r="CK6" s="102">
        <f t="shared" si="9"/>
        <v>10.407613035278811</v>
      </c>
      <c r="CL6" s="102">
        <f t="shared" si="9"/>
        <v>11.111661048288088</v>
      </c>
      <c r="CM6" s="102">
        <f t="shared" si="9"/>
        <v>9.8024652203551863</v>
      </c>
      <c r="CN6" s="102">
        <f t="shared" si="9"/>
        <v>9.4416157608339208</v>
      </c>
      <c r="CO6" s="102">
        <f t="shared" si="9"/>
        <v>9.6435049103374872</v>
      </c>
      <c r="CP6" s="102">
        <f t="shared" si="9"/>
        <v>11.133604070872073</v>
      </c>
      <c r="CQ6" s="102">
        <f t="shared" si="9"/>
        <v>10.372023008096269</v>
      </c>
      <c r="CR6" s="102">
        <f t="shared" si="9"/>
        <v>10.962807142502909</v>
      </c>
      <c r="CS6" s="102">
        <f t="shared" si="9"/>
        <v>10.019750151456263</v>
      </c>
      <c r="CT6" s="102">
        <f t="shared" si="9"/>
        <v>9.8261586271327896</v>
      </c>
      <c r="CU6" s="102">
        <f t="shared" si="9"/>
        <v>11.037468340057048</v>
      </c>
      <c r="CV6" s="102">
        <f t="shared" si="9"/>
        <v>10.118758481401841</v>
      </c>
      <c r="CW6" s="102">
        <f t="shared" si="9"/>
        <v>9.8849802747350726</v>
      </c>
      <c r="CX6" s="102">
        <f t="shared" si="9"/>
        <v>11.34643187282748</v>
      </c>
      <c r="CY6" s="102">
        <f t="shared" si="9"/>
        <v>10.14051178399111</v>
      </c>
      <c r="CZ6" s="102">
        <f t="shared" si="9"/>
        <v>10.628754907748878</v>
      </c>
      <c r="DA6" s="102">
        <f t="shared" si="9"/>
        <v>9.7886810851476049</v>
      </c>
      <c r="DB6" s="101">
        <f t="shared" si="9"/>
        <v>10.233645486368317</v>
      </c>
    </row>
    <row r="7" spans="2:106" x14ac:dyDescent="0.35">
      <c r="B7" s="48"/>
      <c r="C7" s="47" t="s">
        <v>43</v>
      </c>
      <c r="D7" s="46"/>
      <c r="F7" s="100" t="s">
        <v>58</v>
      </c>
      <c r="G7" s="99">
        <f t="shared" ref="G7:AL7" si="10">_xlfn.STDEV.P(G8:G57)</f>
        <v>10.208208234560619</v>
      </c>
      <c r="H7" s="98">
        <f t="shared" si="10"/>
        <v>8.0702364409222902</v>
      </c>
      <c r="I7" s="98">
        <f t="shared" si="10"/>
        <v>8.7569949271728937</v>
      </c>
      <c r="J7" s="98">
        <f t="shared" si="10"/>
        <v>9.563460848524139</v>
      </c>
      <c r="K7" s="98">
        <f t="shared" si="10"/>
        <v>10.604385841017722</v>
      </c>
      <c r="L7" s="98">
        <f t="shared" si="10"/>
        <v>10.425497918755577</v>
      </c>
      <c r="M7" s="98">
        <f t="shared" si="10"/>
        <v>10.014826949701616</v>
      </c>
      <c r="N7" s="98">
        <f t="shared" si="10"/>
        <v>10.495724558630092</v>
      </c>
      <c r="O7" s="98">
        <f t="shared" si="10"/>
        <v>9.4252698719115937</v>
      </c>
      <c r="P7" s="98">
        <f t="shared" si="10"/>
        <v>10.671439957249621</v>
      </c>
      <c r="Q7" s="98">
        <f t="shared" si="10"/>
        <v>8.8726351950338316</v>
      </c>
      <c r="R7" s="98">
        <f t="shared" si="10"/>
        <v>9.2142838101090714</v>
      </c>
      <c r="S7" s="98">
        <f t="shared" si="10"/>
        <v>8.5653864989946644</v>
      </c>
      <c r="T7" s="98">
        <f t="shared" si="10"/>
        <v>9.2900246374803324</v>
      </c>
      <c r="U7" s="98">
        <f t="shared" si="10"/>
        <v>10.767157981944196</v>
      </c>
      <c r="V7" s="98">
        <f t="shared" si="10"/>
        <v>8.6548378419512417</v>
      </c>
      <c r="W7" s="98">
        <f t="shared" si="10"/>
        <v>10.176727887147459</v>
      </c>
      <c r="X7" s="98">
        <f t="shared" si="10"/>
        <v>8.6236692070314636</v>
      </c>
      <c r="Y7" s="98">
        <f t="shared" si="10"/>
        <v>9.1159826890579208</v>
      </c>
      <c r="Z7" s="98">
        <f t="shared" si="10"/>
        <v>9.443772325061472</v>
      </c>
      <c r="AA7" s="98">
        <f t="shared" si="10"/>
        <v>10.822310767539603</v>
      </c>
      <c r="AB7" s="98">
        <f t="shared" si="10"/>
        <v>8.7455981924573614</v>
      </c>
      <c r="AC7" s="98">
        <f t="shared" si="10"/>
        <v>10.98327693580077</v>
      </c>
      <c r="AD7" s="98">
        <f t="shared" si="10"/>
        <v>11.167921573232922</v>
      </c>
      <c r="AE7" s="98">
        <f t="shared" si="10"/>
        <v>10.041022214323425</v>
      </c>
      <c r="AF7" s="98">
        <f t="shared" si="10"/>
        <v>8.4448806961866847</v>
      </c>
      <c r="AG7" s="98">
        <f t="shared" si="10"/>
        <v>10.38732501049954</v>
      </c>
      <c r="AH7" s="98">
        <f t="shared" si="10"/>
        <v>8.5126265069871963</v>
      </c>
      <c r="AI7" s="98">
        <f t="shared" si="10"/>
        <v>11.500531182220467</v>
      </c>
      <c r="AJ7" s="98">
        <f t="shared" si="10"/>
        <v>9.9948172507724866</v>
      </c>
      <c r="AK7" s="98">
        <f t="shared" si="10"/>
        <v>9.4013566374438611</v>
      </c>
      <c r="AL7" s="98">
        <f t="shared" si="10"/>
        <v>10.309826667313697</v>
      </c>
      <c r="AM7" s="98">
        <f t="shared" ref="AM7:BR7" si="11">_xlfn.STDEV.P(AM8:AM57)</f>
        <v>7.8259852464790702</v>
      </c>
      <c r="AN7" s="98">
        <f t="shared" si="11"/>
        <v>9.5027169733477344</v>
      </c>
      <c r="AO7" s="98">
        <f t="shared" si="11"/>
        <v>10.18258505260394</v>
      </c>
      <c r="AP7" s="98">
        <f t="shared" si="11"/>
        <v>10.590792630765625</v>
      </c>
      <c r="AQ7" s="98">
        <f t="shared" si="11"/>
        <v>9.0983326525846397</v>
      </c>
      <c r="AR7" s="98">
        <f t="shared" si="11"/>
        <v>10.895507407686111</v>
      </c>
      <c r="AS7" s="98">
        <f t="shared" si="11"/>
        <v>9.6069988230833872</v>
      </c>
      <c r="AT7" s="98">
        <f t="shared" si="11"/>
        <v>10.221885804074628</v>
      </c>
      <c r="AU7" s="98">
        <f t="shared" si="11"/>
        <v>9.1137329690465734</v>
      </c>
      <c r="AV7" s="98">
        <f t="shared" si="11"/>
        <v>9.2541574931715385</v>
      </c>
      <c r="AW7" s="98">
        <f t="shared" si="11"/>
        <v>9.213579550845715</v>
      </c>
      <c r="AX7" s="98">
        <f t="shared" si="11"/>
        <v>10.228312070434917</v>
      </c>
      <c r="AY7" s="98">
        <f t="shared" si="11"/>
        <v>9.8432051901177147</v>
      </c>
      <c r="AZ7" s="98">
        <f t="shared" si="11"/>
        <v>8.3279488699768436</v>
      </c>
      <c r="BA7" s="98">
        <f t="shared" si="11"/>
        <v>9.202915846360197</v>
      </c>
      <c r="BB7" s="98">
        <f t="shared" si="11"/>
        <v>9.6222931741848914</v>
      </c>
      <c r="BC7" s="98">
        <f t="shared" si="11"/>
        <v>9.9591728091079936</v>
      </c>
      <c r="BD7" s="98">
        <f t="shared" si="11"/>
        <v>10.405025469937275</v>
      </c>
      <c r="BE7" s="98">
        <f t="shared" si="11"/>
        <v>9.7963895279387945</v>
      </c>
      <c r="BF7" s="98">
        <f t="shared" si="11"/>
        <v>9.267880763138729</v>
      </c>
      <c r="BG7" s="98">
        <f t="shared" si="11"/>
        <v>10.025450584831514</v>
      </c>
      <c r="BH7" s="98">
        <f t="shared" si="11"/>
        <v>11.047298377342942</v>
      </c>
      <c r="BI7" s="98">
        <f t="shared" si="11"/>
        <v>9.7639283841669187</v>
      </c>
      <c r="BJ7" s="98">
        <f t="shared" si="11"/>
        <v>11.127788873565612</v>
      </c>
      <c r="BK7" s="98">
        <f t="shared" si="11"/>
        <v>9.6023570439524182</v>
      </c>
      <c r="BL7" s="98">
        <f t="shared" si="11"/>
        <v>9.910908781416147</v>
      </c>
      <c r="BM7" s="98">
        <f t="shared" si="11"/>
        <v>9.7338687611993073</v>
      </c>
      <c r="BN7" s="98">
        <f t="shared" si="11"/>
        <v>9.4613081617373069</v>
      </c>
      <c r="BO7" s="98">
        <f t="shared" si="11"/>
        <v>9.969234049173247</v>
      </c>
      <c r="BP7" s="98">
        <f t="shared" si="11"/>
        <v>11.718365816654106</v>
      </c>
      <c r="BQ7" s="98">
        <f t="shared" si="11"/>
        <v>9.6573847185526507</v>
      </c>
      <c r="BR7" s="98">
        <f t="shared" si="11"/>
        <v>8.5128871850884416</v>
      </c>
      <c r="BS7" s="98">
        <f t="shared" ref="BS7:CX7" si="12">_xlfn.STDEV.P(BS8:BS57)</f>
        <v>10.049880059780762</v>
      </c>
      <c r="BT7" s="98">
        <f t="shared" si="12"/>
        <v>10.977345786634332</v>
      </c>
      <c r="BU7" s="98">
        <f t="shared" si="12"/>
        <v>9.3571605951277039</v>
      </c>
      <c r="BV7" s="98">
        <f t="shared" si="12"/>
        <v>10.514253423048759</v>
      </c>
      <c r="BW7" s="98">
        <f t="shared" si="12"/>
        <v>9.8852818300664822</v>
      </c>
      <c r="BX7" s="98">
        <f t="shared" si="12"/>
        <v>8.5815983498877646</v>
      </c>
      <c r="BY7" s="98">
        <f t="shared" si="12"/>
        <v>11.150070484424186</v>
      </c>
      <c r="BZ7" s="98">
        <f t="shared" si="12"/>
        <v>8.7981325904867411</v>
      </c>
      <c r="CA7" s="98">
        <f t="shared" si="12"/>
        <v>10.330369241246611</v>
      </c>
      <c r="CB7" s="98">
        <f t="shared" si="12"/>
        <v>8.423263919090541</v>
      </c>
      <c r="CC7" s="98">
        <f t="shared" si="12"/>
        <v>10.321594735780291</v>
      </c>
      <c r="CD7" s="98">
        <f t="shared" si="12"/>
        <v>11.021110722686728</v>
      </c>
      <c r="CE7" s="98">
        <f t="shared" si="12"/>
        <v>9.7539785517236162</v>
      </c>
      <c r="CF7" s="98">
        <f t="shared" si="12"/>
        <v>9.5082173846723173</v>
      </c>
      <c r="CG7" s="98">
        <f t="shared" si="12"/>
        <v>10.54543204077836</v>
      </c>
      <c r="CH7" s="98">
        <f t="shared" si="12"/>
        <v>9.1851301592567101</v>
      </c>
      <c r="CI7" s="98">
        <f t="shared" si="12"/>
        <v>11.819172104213038</v>
      </c>
      <c r="CJ7" s="98">
        <f t="shared" si="12"/>
        <v>9.6472142576144471</v>
      </c>
      <c r="CK7" s="98">
        <f t="shared" si="12"/>
        <v>10.303011254495617</v>
      </c>
      <c r="CL7" s="98">
        <f t="shared" si="12"/>
        <v>10.999983228487334</v>
      </c>
      <c r="CM7" s="98">
        <f t="shared" si="12"/>
        <v>9.7039454815218118</v>
      </c>
      <c r="CN7" s="98">
        <f t="shared" si="12"/>
        <v>9.3467227417808285</v>
      </c>
      <c r="CO7" s="98">
        <f t="shared" si="12"/>
        <v>9.5465828031075688</v>
      </c>
      <c r="CP7" s="98">
        <f t="shared" si="12"/>
        <v>11.02170571258373</v>
      </c>
      <c r="CQ7" s="98">
        <f t="shared" si="12"/>
        <v>10.267778925106871</v>
      </c>
      <c r="CR7" s="98">
        <f t="shared" si="12"/>
        <v>10.85262537982576</v>
      </c>
      <c r="CS7" s="98">
        <f t="shared" si="12"/>
        <v>9.9190465890455251</v>
      </c>
      <c r="CT7" s="98">
        <f t="shared" si="12"/>
        <v>9.7274007575644088</v>
      </c>
      <c r="CU7" s="98">
        <f t="shared" si="12"/>
        <v>10.926536194540622</v>
      </c>
      <c r="CV7" s="98">
        <f t="shared" si="12"/>
        <v>10.017059835143394</v>
      </c>
      <c r="CW7" s="98">
        <f t="shared" si="12"/>
        <v>9.785631217824605</v>
      </c>
      <c r="CX7" s="98">
        <f t="shared" si="12"/>
        <v>11.232394487366497</v>
      </c>
      <c r="CY7" s="98">
        <f t="shared" ref="CY7:DB7" si="13">_xlfn.STDEV.P(CY8:CY57)</f>
        <v>10.038594506027078</v>
      </c>
      <c r="CZ7" s="98">
        <f t="shared" si="13"/>
        <v>10.521930539174638</v>
      </c>
      <c r="DA7" s="98">
        <f t="shared" si="13"/>
        <v>9.6902998838525107</v>
      </c>
      <c r="DB7" s="97">
        <f t="shared" si="13"/>
        <v>10.130792167538168</v>
      </c>
    </row>
    <row r="8" spans="2:106" x14ac:dyDescent="0.35">
      <c r="B8" s="30"/>
      <c r="C8" s="41" t="s">
        <v>42</v>
      </c>
      <c r="D8" s="40">
        <v>50</v>
      </c>
      <c r="F8" s="64">
        <v>1</v>
      </c>
      <c r="G8" s="12">
        <v>92.659286363050342</v>
      </c>
      <c r="H8" s="12">
        <v>102.14333795156563</v>
      </c>
      <c r="I8" s="12">
        <v>107.96828771854052</v>
      </c>
      <c r="J8" s="12">
        <v>104.54379005532246</v>
      </c>
      <c r="K8" s="12">
        <v>90.764558788214345</v>
      </c>
      <c r="L8" s="12">
        <v>105.65948994335486</v>
      </c>
      <c r="M8" s="12">
        <v>109.88545707514277</v>
      </c>
      <c r="N8" s="12">
        <v>90.266792337934021</v>
      </c>
      <c r="O8" s="12">
        <v>112.1194943858427</v>
      </c>
      <c r="P8" s="12">
        <v>105.65858044865308</v>
      </c>
      <c r="Q8" s="12">
        <v>98.908106135786511</v>
      </c>
      <c r="R8" s="12">
        <v>98.785665411560331</v>
      </c>
      <c r="S8" s="12">
        <v>103.15712895826437</v>
      </c>
      <c r="T8" s="12">
        <v>104.21289314544993</v>
      </c>
      <c r="U8" s="12">
        <v>94.494282873347402</v>
      </c>
      <c r="V8" s="12">
        <v>98.225530362105928</v>
      </c>
      <c r="W8" s="12">
        <v>104.40934400103288</v>
      </c>
      <c r="X8" s="12">
        <v>95.091798155044671</v>
      </c>
      <c r="Y8" s="12">
        <v>108.26607902126852</v>
      </c>
      <c r="Z8" s="12">
        <v>88.275976647855714</v>
      </c>
      <c r="AA8" s="12">
        <v>95.09352619497804</v>
      </c>
      <c r="AB8" s="12">
        <v>93.382527918583946</v>
      </c>
      <c r="AC8" s="12">
        <v>95.856387613457628</v>
      </c>
      <c r="AD8" s="12">
        <v>99.157898855628446</v>
      </c>
      <c r="AE8" s="12">
        <v>85.979275152203627</v>
      </c>
      <c r="AF8" s="12">
        <v>95.32262791035464</v>
      </c>
      <c r="AG8" s="12">
        <v>103.93775962947984</v>
      </c>
      <c r="AH8" s="12">
        <v>87.708088156068698</v>
      </c>
      <c r="AI8" s="12">
        <v>82.554163580061868</v>
      </c>
      <c r="AJ8" s="12">
        <v>110.12776920106262</v>
      </c>
      <c r="AK8" s="12">
        <v>103.82804046239471</v>
      </c>
      <c r="AL8" s="12">
        <v>84.815849529695697</v>
      </c>
      <c r="AM8" s="12">
        <v>97.367024207051145</v>
      </c>
      <c r="AN8" s="12">
        <v>118.74550434877165</v>
      </c>
      <c r="AO8" s="12">
        <v>89.076195561210625</v>
      </c>
      <c r="AP8" s="12">
        <v>104.96436314278981</v>
      </c>
      <c r="AQ8" s="12">
        <v>91.660502018930856</v>
      </c>
      <c r="AR8" s="12">
        <v>103.49672291122261</v>
      </c>
      <c r="AS8" s="12">
        <v>99.401802597276401</v>
      </c>
      <c r="AT8" s="12">
        <v>111.07366642827401</v>
      </c>
      <c r="AU8" s="12">
        <v>98.996577232901473</v>
      </c>
      <c r="AV8" s="12">
        <v>98.08001120982226</v>
      </c>
      <c r="AW8" s="12">
        <v>104.78602260045591</v>
      </c>
      <c r="AX8" s="12">
        <v>107.68666268413654</v>
      </c>
      <c r="AY8" s="12">
        <v>96.940812252432806</v>
      </c>
      <c r="AZ8" s="12">
        <v>112.01651684823446</v>
      </c>
      <c r="BA8" s="12">
        <v>83.140196491149254</v>
      </c>
      <c r="BB8" s="12">
        <v>92.612129062763415</v>
      </c>
      <c r="BC8" s="12">
        <v>86.533885021344759</v>
      </c>
      <c r="BD8" s="12">
        <v>101.22435039884294</v>
      </c>
      <c r="BE8" s="12">
        <v>106.63176251691766</v>
      </c>
      <c r="BF8" s="12">
        <v>110.9140728454804</v>
      </c>
      <c r="BG8" s="12">
        <v>101.77602714757086</v>
      </c>
      <c r="BH8" s="12">
        <v>92.554717209713999</v>
      </c>
      <c r="BI8" s="12">
        <v>101.43118086270988</v>
      </c>
      <c r="BJ8" s="12">
        <v>92.317452779388987</v>
      </c>
      <c r="BK8" s="12">
        <v>87.706473802973051</v>
      </c>
      <c r="BL8" s="12">
        <v>108.6545014710282</v>
      </c>
      <c r="BM8" s="12">
        <v>87.894852893077768</v>
      </c>
      <c r="BN8" s="12">
        <v>83.409725246019661</v>
      </c>
      <c r="BO8" s="12">
        <v>81.526707415468991</v>
      </c>
      <c r="BP8" s="12">
        <v>89.418483892222866</v>
      </c>
      <c r="BQ8" s="12">
        <v>108.77641923580086</v>
      </c>
      <c r="BR8" s="12">
        <v>105.89632236369653</v>
      </c>
      <c r="BS8" s="12">
        <v>78.83505784557201</v>
      </c>
      <c r="BT8" s="12">
        <v>94.061749930551741</v>
      </c>
      <c r="BU8" s="12">
        <v>110.28747647069395</v>
      </c>
      <c r="BV8" s="12">
        <v>93.011306287371553</v>
      </c>
      <c r="BW8" s="12">
        <v>106.98967141943285</v>
      </c>
      <c r="BX8" s="12">
        <v>100.94194092525868</v>
      </c>
      <c r="BY8" s="12">
        <v>99.040392140159383</v>
      </c>
      <c r="BZ8" s="12">
        <v>104.48196715296945</v>
      </c>
      <c r="CA8" s="12">
        <v>93.64872564910911</v>
      </c>
      <c r="CB8" s="12">
        <v>108.33192643767688</v>
      </c>
      <c r="CC8" s="12">
        <v>110.73133262252668</v>
      </c>
      <c r="CD8" s="12">
        <v>98.650696397817228</v>
      </c>
      <c r="CE8" s="12">
        <v>101.77524270839058</v>
      </c>
      <c r="CF8" s="12">
        <v>98.439625414903276</v>
      </c>
      <c r="CG8" s="12">
        <v>113.06411832047161</v>
      </c>
      <c r="CH8" s="12">
        <v>98.312500792962965</v>
      </c>
      <c r="CI8" s="12">
        <v>90.114542924857233</v>
      </c>
      <c r="CJ8" s="12">
        <v>92.956509231589735</v>
      </c>
      <c r="CK8" s="12">
        <v>86.222451298090164</v>
      </c>
      <c r="CL8" s="12">
        <v>91.107188179739751</v>
      </c>
      <c r="CM8" s="12">
        <v>110.31478404911468</v>
      </c>
      <c r="CN8" s="12">
        <v>109.97310962702613</v>
      </c>
      <c r="CO8" s="12">
        <v>107.32770786271431</v>
      </c>
      <c r="CP8" s="12">
        <v>93.881942828011233</v>
      </c>
      <c r="CQ8" s="12">
        <v>98.209978002705611</v>
      </c>
      <c r="CR8" s="12">
        <v>112.83240180782741</v>
      </c>
      <c r="CS8" s="12">
        <v>95.215694070793688</v>
      </c>
      <c r="CT8" s="12">
        <v>84.835221766843461</v>
      </c>
      <c r="CU8" s="12">
        <v>111.4089516500826</v>
      </c>
      <c r="CV8" s="12">
        <v>104.09115727961762</v>
      </c>
      <c r="CW8" s="12">
        <v>83.731231623096392</v>
      </c>
      <c r="CX8" s="12">
        <v>119.54340405063704</v>
      </c>
      <c r="CY8" s="12">
        <v>95.898031102115056</v>
      </c>
      <c r="CZ8" s="12">
        <v>78.599407768342644</v>
      </c>
      <c r="DA8" s="12">
        <v>103.49753008777043</v>
      </c>
      <c r="DB8" s="12">
        <v>98.24573251316906</v>
      </c>
    </row>
    <row r="9" spans="2:106" x14ac:dyDescent="0.35">
      <c r="F9" s="64">
        <v>2</v>
      </c>
      <c r="G9" s="12">
        <v>108.34384081827011</v>
      </c>
      <c r="H9" s="12">
        <v>108.65561560203787</v>
      </c>
      <c r="I9" s="12">
        <v>111.53896391770104</v>
      </c>
      <c r="J9" s="12">
        <v>102.41578845816548</v>
      </c>
      <c r="K9" s="12">
        <v>100.45188244257588</v>
      </c>
      <c r="L9" s="12">
        <v>97.898123638151446</v>
      </c>
      <c r="M9" s="12">
        <v>99.653778104402591</v>
      </c>
      <c r="N9" s="12">
        <v>91.055938153294846</v>
      </c>
      <c r="O9" s="12">
        <v>93.276458098989679</v>
      </c>
      <c r="P9" s="12">
        <v>97.640884430438746</v>
      </c>
      <c r="Q9" s="12">
        <v>110.82430571841542</v>
      </c>
      <c r="R9" s="12">
        <v>94.909774159168592</v>
      </c>
      <c r="S9" s="12">
        <v>95.793791640608106</v>
      </c>
      <c r="T9" s="12">
        <v>94.43721208081115</v>
      </c>
      <c r="U9" s="12">
        <v>96.262340573593974</v>
      </c>
      <c r="V9" s="12">
        <v>105.49325704923831</v>
      </c>
      <c r="W9" s="12">
        <v>101.34159563458525</v>
      </c>
      <c r="X9" s="12">
        <v>88.338095135986805</v>
      </c>
      <c r="Y9" s="12">
        <v>88.805484463227913</v>
      </c>
      <c r="Z9" s="12">
        <v>97.170891674613813</v>
      </c>
      <c r="AA9" s="12">
        <v>118.11454239941668</v>
      </c>
      <c r="AB9" s="12">
        <v>85.461954565835185</v>
      </c>
      <c r="AC9" s="12">
        <v>86.993111633637454</v>
      </c>
      <c r="AD9" s="12">
        <v>113.1218257592991</v>
      </c>
      <c r="AE9" s="12">
        <v>101.77991523742094</v>
      </c>
      <c r="AF9" s="12">
        <v>102.83388317257049</v>
      </c>
      <c r="AG9" s="12">
        <v>116.21156116016209</v>
      </c>
      <c r="AH9" s="12">
        <v>96.255780843057437</v>
      </c>
      <c r="AI9" s="12">
        <v>79.396852722857147</v>
      </c>
      <c r="AJ9" s="12">
        <v>99.532815309066791</v>
      </c>
      <c r="AK9" s="12">
        <v>111.56729467766127</v>
      </c>
      <c r="AL9" s="12">
        <v>97.064833223703317</v>
      </c>
      <c r="AM9" s="12">
        <v>90.938931659911759</v>
      </c>
      <c r="AN9" s="12">
        <v>88.003946782555431</v>
      </c>
      <c r="AO9" s="12">
        <v>116.91391844360624</v>
      </c>
      <c r="AP9" s="12">
        <v>90.596870702574961</v>
      </c>
      <c r="AQ9" s="12">
        <v>110.59088390320539</v>
      </c>
      <c r="AR9" s="12">
        <v>103.68765995517606</v>
      </c>
      <c r="AS9" s="12">
        <v>106.11621544521768</v>
      </c>
      <c r="AT9" s="12">
        <v>107.0493570092367</v>
      </c>
      <c r="AU9" s="12">
        <v>96.989674855285557</v>
      </c>
      <c r="AV9" s="12">
        <v>89.967591318418272</v>
      </c>
      <c r="AW9" s="12">
        <v>84.868964020279236</v>
      </c>
      <c r="AX9" s="12">
        <v>103.72535851056455</v>
      </c>
      <c r="AY9" s="12">
        <v>99.283750184986275</v>
      </c>
      <c r="AZ9" s="12">
        <v>96.861356521549169</v>
      </c>
      <c r="BA9" s="12">
        <v>107.0043142841314</v>
      </c>
      <c r="BB9" s="12">
        <v>85.470731189707294</v>
      </c>
      <c r="BC9" s="12">
        <v>127.29284460656345</v>
      </c>
      <c r="BD9" s="12">
        <v>97.032875853619771</v>
      </c>
      <c r="BE9" s="12">
        <v>117.69653863448184</v>
      </c>
      <c r="BF9" s="12">
        <v>111.8481239042012</v>
      </c>
      <c r="BG9" s="12">
        <v>83.520774549106136</v>
      </c>
      <c r="BH9" s="12">
        <v>101.96520204553963</v>
      </c>
      <c r="BI9" s="12">
        <v>115.99619281478226</v>
      </c>
      <c r="BJ9" s="12">
        <v>96.112615008314606</v>
      </c>
      <c r="BK9" s="12">
        <v>82.423014444066212</v>
      </c>
      <c r="BL9" s="12">
        <v>100.26203679226455</v>
      </c>
      <c r="BM9" s="12">
        <v>92.460516295977868</v>
      </c>
      <c r="BN9" s="12">
        <v>114.34059413440991</v>
      </c>
      <c r="BO9" s="12">
        <v>87.875708029605448</v>
      </c>
      <c r="BP9" s="12">
        <v>106.59938450553454</v>
      </c>
      <c r="BQ9" s="12">
        <v>102.44099283008836</v>
      </c>
      <c r="BR9" s="12">
        <v>93.756932781252544</v>
      </c>
      <c r="BS9" s="12">
        <v>104.59644979855511</v>
      </c>
      <c r="BT9" s="12">
        <v>97.866052581230178</v>
      </c>
      <c r="BU9" s="12">
        <v>86.665329743118491</v>
      </c>
      <c r="BV9" s="12">
        <v>99.468468558916356</v>
      </c>
      <c r="BW9" s="12">
        <v>95.032180777343456</v>
      </c>
      <c r="BX9" s="12">
        <v>103.12498968924046</v>
      </c>
      <c r="BY9" s="12">
        <v>97.65268512419425</v>
      </c>
      <c r="BZ9" s="12">
        <v>117.80745151336305</v>
      </c>
      <c r="CA9" s="12">
        <v>109.57836618908914</v>
      </c>
      <c r="CB9" s="12">
        <v>95.851385392597876</v>
      </c>
      <c r="CC9" s="12">
        <v>109.35326625040034</v>
      </c>
      <c r="CD9" s="12">
        <v>107.78779849497369</v>
      </c>
      <c r="CE9" s="12">
        <v>109.41265625442611</v>
      </c>
      <c r="CF9" s="12">
        <v>118.5454155143816</v>
      </c>
      <c r="CG9" s="12">
        <v>89.783691489719786</v>
      </c>
      <c r="CH9" s="12">
        <v>117.23260538710747</v>
      </c>
      <c r="CI9" s="12">
        <v>97.419263308984227</v>
      </c>
      <c r="CJ9" s="12">
        <v>92.22359292616602</v>
      </c>
      <c r="CK9" s="12">
        <v>106.11159975960618</v>
      </c>
      <c r="CL9" s="12">
        <v>102.20835545405862</v>
      </c>
      <c r="CM9" s="12">
        <v>98.026214598212391</v>
      </c>
      <c r="CN9" s="12">
        <v>98.728617356391624</v>
      </c>
      <c r="CO9" s="12">
        <v>75.991704559419304</v>
      </c>
      <c r="CP9" s="12">
        <v>91.76081928453641</v>
      </c>
      <c r="CQ9" s="12">
        <v>87.183264238410629</v>
      </c>
      <c r="CR9" s="12">
        <v>89.36611973476829</v>
      </c>
      <c r="CS9" s="12">
        <v>107.416042535624</v>
      </c>
      <c r="CT9" s="12">
        <v>94.173617778869811</v>
      </c>
      <c r="CU9" s="12">
        <v>86.263833307020832</v>
      </c>
      <c r="CV9" s="12">
        <v>104.20286596636288</v>
      </c>
      <c r="CW9" s="12">
        <v>99.570331965514924</v>
      </c>
      <c r="CX9" s="12">
        <v>93.809831266844412</v>
      </c>
      <c r="CY9" s="12">
        <v>116.85348252067342</v>
      </c>
      <c r="CZ9" s="12">
        <v>115.66149876452982</v>
      </c>
      <c r="DA9" s="12">
        <v>109.72584075498162</v>
      </c>
      <c r="DB9" s="12">
        <v>87.948785928892903</v>
      </c>
    </row>
    <row r="10" spans="2:106" x14ac:dyDescent="0.35">
      <c r="B10" s="45"/>
      <c r="C10" s="44" t="s">
        <v>41</v>
      </c>
      <c r="D10" s="43"/>
      <c r="F10" s="64">
        <v>3</v>
      </c>
      <c r="G10" s="12">
        <v>95.406960806576535</v>
      </c>
      <c r="H10" s="12">
        <v>94.120048540935386</v>
      </c>
      <c r="I10" s="12">
        <v>125.09659680072218</v>
      </c>
      <c r="J10" s="12">
        <v>103.05117282550782</v>
      </c>
      <c r="K10" s="12">
        <v>96.735743934550555</v>
      </c>
      <c r="L10" s="12">
        <v>111.72402335214429</v>
      </c>
      <c r="M10" s="12">
        <v>102.62900812231237</v>
      </c>
      <c r="N10" s="12">
        <v>101.91764684132067</v>
      </c>
      <c r="O10" s="12">
        <v>85.317390382988378</v>
      </c>
      <c r="P10" s="12">
        <v>94.994061580655398</v>
      </c>
      <c r="Q10" s="12">
        <v>83.937505021458492</v>
      </c>
      <c r="R10" s="12">
        <v>85.249587552971207</v>
      </c>
      <c r="S10" s="12">
        <v>111.88836904475465</v>
      </c>
      <c r="T10" s="12">
        <v>100.03021796146641</v>
      </c>
      <c r="U10" s="12">
        <v>84.636588123976253</v>
      </c>
      <c r="V10" s="12">
        <v>111.42950623034267</v>
      </c>
      <c r="W10" s="12">
        <v>92.475761700916337</v>
      </c>
      <c r="X10" s="12">
        <v>100.07994458428584</v>
      </c>
      <c r="Y10" s="12">
        <v>86.520629136066418</v>
      </c>
      <c r="Z10" s="12">
        <v>95.184793988300953</v>
      </c>
      <c r="AA10" s="12">
        <v>99.477654455404263</v>
      </c>
      <c r="AB10" s="12">
        <v>102.0487277652137</v>
      </c>
      <c r="AC10" s="12">
        <v>103.18207185046049</v>
      </c>
      <c r="AD10" s="12">
        <v>101.20354570753989</v>
      </c>
      <c r="AE10" s="12">
        <v>108.68458300828934</v>
      </c>
      <c r="AF10" s="12">
        <v>111.25918061006814</v>
      </c>
      <c r="AG10" s="12">
        <v>111.63778051704867</v>
      </c>
      <c r="AH10" s="12">
        <v>102.88966930384049</v>
      </c>
      <c r="AI10" s="12">
        <v>102.31586909649195</v>
      </c>
      <c r="AJ10" s="12">
        <v>91.848585523257498</v>
      </c>
      <c r="AK10" s="12">
        <v>112.27399479830638</v>
      </c>
      <c r="AL10" s="12">
        <v>92.050607033888809</v>
      </c>
      <c r="AM10" s="12">
        <v>106.5329572862538</v>
      </c>
      <c r="AN10" s="12">
        <v>95.237976690987125</v>
      </c>
      <c r="AO10" s="12">
        <v>103.07682057609782</v>
      </c>
      <c r="AP10" s="12">
        <v>102.23109282160294</v>
      </c>
      <c r="AQ10" s="12">
        <v>104.81778670291533</v>
      </c>
      <c r="AR10" s="12">
        <v>122.92945282533765</v>
      </c>
      <c r="AS10" s="12">
        <v>79.472977429395542</v>
      </c>
      <c r="AT10" s="12">
        <v>97.966892806289252</v>
      </c>
      <c r="AU10" s="12">
        <v>94.137317571585299</v>
      </c>
      <c r="AV10" s="12">
        <v>98.083910668356111</v>
      </c>
      <c r="AW10" s="12">
        <v>103.32563558913535</v>
      </c>
      <c r="AX10" s="12">
        <v>89.648677001241595</v>
      </c>
      <c r="AY10" s="12">
        <v>99.547355855611386</v>
      </c>
      <c r="AZ10" s="12">
        <v>97.135842022544239</v>
      </c>
      <c r="BA10" s="12">
        <v>106.53958522889297</v>
      </c>
      <c r="BB10" s="12">
        <v>103.5781567930826</v>
      </c>
      <c r="BC10" s="12">
        <v>77.774496073834598</v>
      </c>
      <c r="BD10" s="12">
        <v>95.771213434636593</v>
      </c>
      <c r="BE10" s="12">
        <v>103.75489435100462</v>
      </c>
      <c r="BF10" s="12">
        <v>101.28989086078946</v>
      </c>
      <c r="BG10" s="12">
        <v>108.77753336681053</v>
      </c>
      <c r="BH10" s="12">
        <v>90.590913512278348</v>
      </c>
      <c r="BI10" s="12">
        <v>121.70490915887058</v>
      </c>
      <c r="BJ10" s="12">
        <v>97.079999047855381</v>
      </c>
      <c r="BK10" s="12">
        <v>101.46210368257016</v>
      </c>
      <c r="BL10" s="12">
        <v>107.84698386269156</v>
      </c>
      <c r="BM10" s="12">
        <v>107.69693997426657</v>
      </c>
      <c r="BN10" s="12">
        <v>101.47292666952126</v>
      </c>
      <c r="BO10" s="12">
        <v>85.560270943096839</v>
      </c>
      <c r="BP10" s="12">
        <v>76.797153067309409</v>
      </c>
      <c r="BQ10" s="12">
        <v>88.219497026875615</v>
      </c>
      <c r="BR10" s="12">
        <v>98.538669387926348</v>
      </c>
      <c r="BS10" s="12">
        <v>109.32013790588826</v>
      </c>
      <c r="BT10" s="12">
        <v>92.488960742775816</v>
      </c>
      <c r="BU10" s="12">
        <v>85.62507244059816</v>
      </c>
      <c r="BV10" s="12">
        <v>106.92534740664996</v>
      </c>
      <c r="BW10" s="12">
        <v>96.308247318665963</v>
      </c>
      <c r="BX10" s="12">
        <v>90.030664775986224</v>
      </c>
      <c r="BY10" s="12">
        <v>110.36310095514636</v>
      </c>
      <c r="BZ10" s="12">
        <v>92.780931279412471</v>
      </c>
      <c r="CA10" s="12">
        <v>114.82571860833559</v>
      </c>
      <c r="CB10" s="12">
        <v>88.399781614134554</v>
      </c>
      <c r="CC10" s="12">
        <v>105.48436673852848</v>
      </c>
      <c r="CD10" s="12">
        <v>118.64891601144336</v>
      </c>
      <c r="CE10" s="12">
        <v>88.903709891019389</v>
      </c>
      <c r="CF10" s="12">
        <v>95.138341546407901</v>
      </c>
      <c r="CG10" s="12">
        <v>105.61285560252145</v>
      </c>
      <c r="CH10" s="12">
        <v>95.244832007301738</v>
      </c>
      <c r="CI10" s="12">
        <v>106.45738964522025</v>
      </c>
      <c r="CJ10" s="12">
        <v>95.505345395940822</v>
      </c>
      <c r="CK10" s="12">
        <v>108.28006250230828</v>
      </c>
      <c r="CL10" s="12">
        <v>109.05070010048803</v>
      </c>
      <c r="CM10" s="12">
        <v>103.36366383635323</v>
      </c>
      <c r="CN10" s="12">
        <v>101.3199723980506</v>
      </c>
      <c r="CO10" s="12">
        <v>91.76402525336016</v>
      </c>
      <c r="CP10" s="12">
        <v>120.64807631541044</v>
      </c>
      <c r="CQ10" s="12">
        <v>79.615495249163359</v>
      </c>
      <c r="CR10" s="12">
        <v>102.60367869486799</v>
      </c>
      <c r="CS10" s="12">
        <v>110.02736098598689</v>
      </c>
      <c r="CT10" s="12">
        <v>97.177269506209996</v>
      </c>
      <c r="CU10" s="12">
        <v>108.1802454587887</v>
      </c>
      <c r="CV10" s="12">
        <v>98.153987235127715</v>
      </c>
      <c r="CW10" s="12">
        <v>101.00803845271003</v>
      </c>
      <c r="CX10" s="12">
        <v>126.78934833966196</v>
      </c>
      <c r="CY10" s="12">
        <v>92.506184298690641</v>
      </c>
      <c r="CZ10" s="12">
        <v>94.024301486206241</v>
      </c>
      <c r="DA10" s="12">
        <v>108.44829628476873</v>
      </c>
      <c r="DB10" s="12">
        <v>82.648023433284834</v>
      </c>
    </row>
    <row r="11" spans="2:106" x14ac:dyDescent="0.35">
      <c r="B11" s="69"/>
      <c r="C11" s="15" t="s">
        <v>53</v>
      </c>
      <c r="D11" s="68" t="s">
        <v>52</v>
      </c>
      <c r="E11" s="34"/>
      <c r="F11" s="64">
        <v>4</v>
      </c>
      <c r="G11" s="12">
        <v>111.6212277134764</v>
      </c>
      <c r="H11" s="12">
        <v>90.184142006910406</v>
      </c>
      <c r="I11" s="12">
        <v>80.441043589962646</v>
      </c>
      <c r="J11" s="12">
        <v>99.440115061588585</v>
      </c>
      <c r="K11" s="12">
        <v>113.66770447930321</v>
      </c>
      <c r="L11" s="12">
        <v>125.45057213865221</v>
      </c>
      <c r="M11" s="12">
        <v>107.42006704967935</v>
      </c>
      <c r="N11" s="12">
        <v>95.541702446644194</v>
      </c>
      <c r="O11" s="12">
        <v>104.7217895371432</v>
      </c>
      <c r="P11" s="12">
        <v>128.22780515998602</v>
      </c>
      <c r="Q11" s="12">
        <v>84.933538144105114</v>
      </c>
      <c r="R11" s="12">
        <v>111.16877683671191</v>
      </c>
      <c r="S11" s="12">
        <v>107.46447312849341</v>
      </c>
      <c r="T11" s="12">
        <v>103.4179493013653</v>
      </c>
      <c r="U11" s="12">
        <v>95.040832345694071</v>
      </c>
      <c r="V11" s="12">
        <v>83.327370500774123</v>
      </c>
      <c r="W11" s="12">
        <v>97.205907220632071</v>
      </c>
      <c r="X11" s="12">
        <v>103.36933680955553</v>
      </c>
      <c r="Y11" s="12">
        <v>108.24240942165488</v>
      </c>
      <c r="Z11" s="12">
        <v>83.923589752521366</v>
      </c>
      <c r="AA11" s="12">
        <v>94.330642039130908</v>
      </c>
      <c r="AB11" s="12">
        <v>94.94805251742946</v>
      </c>
      <c r="AC11" s="12">
        <v>96.859742168453522</v>
      </c>
      <c r="AD11" s="12">
        <v>98.039470483490732</v>
      </c>
      <c r="AE11" s="12">
        <v>83.098859956953675</v>
      </c>
      <c r="AF11" s="12">
        <v>108.99781298357993</v>
      </c>
      <c r="AG11" s="12">
        <v>95.504504113341682</v>
      </c>
      <c r="AH11" s="12">
        <v>102.64406025962671</v>
      </c>
      <c r="AI11" s="12">
        <v>78.870800987351686</v>
      </c>
      <c r="AJ11" s="12">
        <v>100.33397782317479</v>
      </c>
      <c r="AK11" s="12">
        <v>112.67369498236803</v>
      </c>
      <c r="AL11" s="12">
        <v>97.354348124645185</v>
      </c>
      <c r="AM11" s="12">
        <v>103.79760649593663</v>
      </c>
      <c r="AN11" s="12">
        <v>83.956922733341344</v>
      </c>
      <c r="AO11" s="12">
        <v>103.42606654157862</v>
      </c>
      <c r="AP11" s="12">
        <v>88.84975411783671</v>
      </c>
      <c r="AQ11" s="12">
        <v>100.54608335631201</v>
      </c>
      <c r="AR11" s="12">
        <v>97.69433998153545</v>
      </c>
      <c r="AS11" s="12">
        <v>117.1788087754976</v>
      </c>
      <c r="AT11" s="12">
        <v>84.493069860036485</v>
      </c>
      <c r="AU11" s="12">
        <v>111.56579401140334</v>
      </c>
      <c r="AV11" s="12">
        <v>98.467501427512616</v>
      </c>
      <c r="AW11" s="12">
        <v>84.058558766264468</v>
      </c>
      <c r="AX11" s="12">
        <v>107.907487997727</v>
      </c>
      <c r="AY11" s="12">
        <v>111.62572971225018</v>
      </c>
      <c r="AZ11" s="12">
        <v>91.526533449359704</v>
      </c>
      <c r="BA11" s="12">
        <v>102.94554638458067</v>
      </c>
      <c r="BB11" s="12">
        <v>91.89435584412422</v>
      </c>
      <c r="BC11" s="12">
        <v>98.401665379788028</v>
      </c>
      <c r="BD11" s="12">
        <v>102.69242264039349</v>
      </c>
      <c r="BE11" s="12">
        <v>98.014516222610837</v>
      </c>
      <c r="BF11" s="12">
        <v>110.65948254108662</v>
      </c>
      <c r="BG11" s="12">
        <v>110.29527538776165</v>
      </c>
      <c r="BH11" s="12">
        <v>104.03465492126998</v>
      </c>
      <c r="BI11" s="12">
        <v>96.162068782723509</v>
      </c>
      <c r="BJ11" s="12">
        <v>75.781611283309758</v>
      </c>
      <c r="BK11" s="12">
        <v>81.785913405474275</v>
      </c>
      <c r="BL11" s="12">
        <v>109.05645265447674</v>
      </c>
      <c r="BM11" s="12">
        <v>108.73487806529738</v>
      </c>
      <c r="BN11" s="12">
        <v>100.62425442592939</v>
      </c>
      <c r="BO11" s="12">
        <v>104.36385789726046</v>
      </c>
      <c r="BP11" s="12">
        <v>107.46649675420485</v>
      </c>
      <c r="BQ11" s="12">
        <v>88.306331033527385</v>
      </c>
      <c r="BR11" s="12">
        <v>108.42755980556831</v>
      </c>
      <c r="BS11" s="12">
        <v>119.19397618621588</v>
      </c>
      <c r="BT11" s="12">
        <v>90.382821124512702</v>
      </c>
      <c r="BU11" s="12">
        <v>114.10503500665072</v>
      </c>
      <c r="BV11" s="12">
        <v>105.72154021938331</v>
      </c>
      <c r="BW11" s="12">
        <v>98.825728653173428</v>
      </c>
      <c r="BX11" s="12">
        <v>100.44038870328222</v>
      </c>
      <c r="BY11" s="12">
        <v>84.606620273552835</v>
      </c>
      <c r="BZ11" s="12">
        <v>81.372820911929011</v>
      </c>
      <c r="CA11" s="12">
        <v>96.789756551152095</v>
      </c>
      <c r="CB11" s="12">
        <v>113.94955688738264</v>
      </c>
      <c r="CC11" s="12">
        <v>86.569810062064789</v>
      </c>
      <c r="CD11" s="12">
        <v>86.85098034911789</v>
      </c>
      <c r="CE11" s="12">
        <v>92.689299688208848</v>
      </c>
      <c r="CF11" s="12">
        <v>106.50929905532394</v>
      </c>
      <c r="CG11" s="12">
        <v>108.34384081827011</v>
      </c>
      <c r="CH11" s="12">
        <v>94.691722804418532</v>
      </c>
      <c r="CI11" s="12">
        <v>81.106157065369189</v>
      </c>
      <c r="CJ11" s="12">
        <v>116.55103005759884</v>
      </c>
      <c r="CK11" s="12">
        <v>113.17812348133884</v>
      </c>
      <c r="CL11" s="12">
        <v>90.512014846899547</v>
      </c>
      <c r="CM11" s="12">
        <v>102.85380110653932</v>
      </c>
      <c r="CN11" s="12">
        <v>91.399886312137824</v>
      </c>
      <c r="CO11" s="12">
        <v>97.121494743623771</v>
      </c>
      <c r="CP11" s="12">
        <v>100.63421339291381</v>
      </c>
      <c r="CQ11" s="12">
        <v>111.23180481954478</v>
      </c>
      <c r="CR11" s="12">
        <v>96.214728525956161</v>
      </c>
      <c r="CS11" s="12">
        <v>99.336660039261915</v>
      </c>
      <c r="CT11" s="12">
        <v>101.21741550174193</v>
      </c>
      <c r="CU11" s="12">
        <v>84.467558533651754</v>
      </c>
      <c r="CV11" s="12">
        <v>104.25472990173148</v>
      </c>
      <c r="CW11" s="12">
        <v>111.96781340695452</v>
      </c>
      <c r="CX11" s="12">
        <v>93.818164512049407</v>
      </c>
      <c r="CY11" s="12">
        <v>84.646547090960667</v>
      </c>
      <c r="CZ11" s="12">
        <v>88.294189279258717</v>
      </c>
      <c r="DA11" s="12">
        <v>94.35037807415938</v>
      </c>
      <c r="DB11" s="12">
        <v>94.099130162794609</v>
      </c>
    </row>
    <row r="12" spans="2:106" x14ac:dyDescent="0.35">
      <c r="B12" s="32"/>
      <c r="C12" s="36" t="s">
        <v>40</v>
      </c>
      <c r="D12" s="42">
        <v>100</v>
      </c>
      <c r="F12" s="64">
        <v>5</v>
      </c>
      <c r="G12" s="12">
        <v>108.94062850420596</v>
      </c>
      <c r="H12" s="12">
        <v>93.366327544208616</v>
      </c>
      <c r="I12" s="12">
        <v>100.92272784968372</v>
      </c>
      <c r="J12" s="12">
        <v>89.01068920531543</v>
      </c>
      <c r="K12" s="12">
        <v>106.36531467534951</v>
      </c>
      <c r="L12" s="12">
        <v>127.9891537502408</v>
      </c>
      <c r="M12" s="12">
        <v>106.22542302153306</v>
      </c>
      <c r="N12" s="12">
        <v>96.157953319197986</v>
      </c>
      <c r="O12" s="12">
        <v>97.962208908575121</v>
      </c>
      <c r="P12" s="12">
        <v>107.35876710677985</v>
      </c>
      <c r="Q12" s="12">
        <v>102.44966713580652</v>
      </c>
      <c r="R12" s="12">
        <v>95.962025423068553</v>
      </c>
      <c r="S12" s="12">
        <v>95.68404973615543</v>
      </c>
      <c r="T12" s="12">
        <v>98.075338680791901</v>
      </c>
      <c r="U12" s="12">
        <v>92.563800788047956</v>
      </c>
      <c r="V12" s="12">
        <v>95.083180692745373</v>
      </c>
      <c r="W12" s="12">
        <v>112.05753505928442</v>
      </c>
      <c r="X12" s="12">
        <v>93.089227245945949</v>
      </c>
      <c r="Y12" s="12">
        <v>107.21709056961117</v>
      </c>
      <c r="Z12" s="12">
        <v>97.110330696159508</v>
      </c>
      <c r="AA12" s="12">
        <v>101.67353846336482</v>
      </c>
      <c r="AB12" s="12">
        <v>103.14989847538527</v>
      </c>
      <c r="AC12" s="12">
        <v>117.9474227479659</v>
      </c>
      <c r="AD12" s="12">
        <v>126.93050191737711</v>
      </c>
      <c r="AE12" s="12">
        <v>99.426336216856726</v>
      </c>
      <c r="AF12" s="12">
        <v>102.12769464269513</v>
      </c>
      <c r="AG12" s="12">
        <v>93.426263245055452</v>
      </c>
      <c r="AH12" s="12">
        <v>110.094618119183</v>
      </c>
      <c r="AI12" s="12">
        <v>81.861765263602138</v>
      </c>
      <c r="AJ12" s="12">
        <v>108.79665549291531</v>
      </c>
      <c r="AK12" s="12">
        <v>94.371012235205853</v>
      </c>
      <c r="AL12" s="12">
        <v>97.345639712875709</v>
      </c>
      <c r="AM12" s="12">
        <v>88.094555192219559</v>
      </c>
      <c r="AN12" s="12">
        <v>95.627717908064369</v>
      </c>
      <c r="AO12" s="12">
        <v>99.734131961304229</v>
      </c>
      <c r="AP12" s="12">
        <v>94.798872648971155</v>
      </c>
      <c r="AQ12" s="12">
        <v>98.397788658621721</v>
      </c>
      <c r="AR12" s="12">
        <v>100.47714365791762</v>
      </c>
      <c r="AS12" s="12">
        <v>105.44883960174047</v>
      </c>
      <c r="AT12" s="12">
        <v>103.61080765287625</v>
      </c>
      <c r="AU12" s="12">
        <v>98.151656654954422</v>
      </c>
      <c r="AV12" s="12">
        <v>101.57896238306421</v>
      </c>
      <c r="AW12" s="12">
        <v>97.699842424481176</v>
      </c>
      <c r="AX12" s="12">
        <v>97.593658918049186</v>
      </c>
      <c r="AY12" s="12">
        <v>97.926272499171318</v>
      </c>
      <c r="AZ12" s="12">
        <v>84.651503837085329</v>
      </c>
      <c r="BA12" s="12">
        <v>100.58669229474617</v>
      </c>
      <c r="BB12" s="12">
        <v>88.353192748036236</v>
      </c>
      <c r="BC12" s="12">
        <v>97.065629031567369</v>
      </c>
      <c r="BD12" s="12">
        <v>113.47366378467996</v>
      </c>
      <c r="BE12" s="12">
        <v>97.992665612400742</v>
      </c>
      <c r="BF12" s="12">
        <v>81.676319293910637</v>
      </c>
      <c r="BG12" s="12">
        <v>83.330417308025062</v>
      </c>
      <c r="BH12" s="12">
        <v>87.958267411158886</v>
      </c>
      <c r="BI12" s="12">
        <v>85.818021741579287</v>
      </c>
      <c r="BJ12" s="12">
        <v>105.87904196436284</v>
      </c>
      <c r="BK12" s="12">
        <v>102.82433347820188</v>
      </c>
      <c r="BL12" s="12">
        <v>105.41604094905779</v>
      </c>
      <c r="BM12" s="12">
        <v>117.45984263834544</v>
      </c>
      <c r="BN12" s="12">
        <v>102.58389718510443</v>
      </c>
      <c r="BO12" s="12">
        <v>113.6405105877202</v>
      </c>
      <c r="BP12" s="12">
        <v>97.872305357304867</v>
      </c>
      <c r="BQ12" s="12">
        <v>103.47883997164899</v>
      </c>
      <c r="BR12" s="12">
        <v>90.857895681983791</v>
      </c>
      <c r="BS12" s="12">
        <v>94.150937254744349</v>
      </c>
      <c r="BT12" s="12">
        <v>93.101846484933048</v>
      </c>
      <c r="BU12" s="12">
        <v>104.78087258670712</v>
      </c>
      <c r="BV12" s="12">
        <v>99.653778104402591</v>
      </c>
      <c r="BW12" s="12">
        <v>110.15591806208249</v>
      </c>
      <c r="BX12" s="12">
        <v>102.72891611530213</v>
      </c>
      <c r="BY12" s="12">
        <v>112.18352281284751</v>
      </c>
      <c r="BZ12" s="12">
        <v>102.13160546991276</v>
      </c>
      <c r="CA12" s="12">
        <v>103.83545284421416</v>
      </c>
      <c r="CB12" s="12">
        <v>91.185291037254501</v>
      </c>
      <c r="CC12" s="12">
        <v>94.400559444329701</v>
      </c>
      <c r="CD12" s="12">
        <v>101.86546458280645</v>
      </c>
      <c r="CE12" s="12">
        <v>93.588721736159641</v>
      </c>
      <c r="CF12" s="12">
        <v>91.102640706230886</v>
      </c>
      <c r="CG12" s="12">
        <v>86.078728397842497</v>
      </c>
      <c r="CH12" s="12">
        <v>120.41506377281621</v>
      </c>
      <c r="CI12" s="12">
        <v>92.590005604142789</v>
      </c>
      <c r="CJ12" s="12">
        <v>85.93416421499569</v>
      </c>
      <c r="CK12" s="12">
        <v>116.06249497854151</v>
      </c>
      <c r="CL12" s="12">
        <v>115.59924385219347</v>
      </c>
      <c r="CM12" s="12">
        <v>89.272760103631299</v>
      </c>
      <c r="CN12" s="12">
        <v>102.26168594963383</v>
      </c>
      <c r="CO12" s="12">
        <v>107.46346131563769</v>
      </c>
      <c r="CP12" s="12">
        <v>87.63778421562165</v>
      </c>
      <c r="CQ12" s="12">
        <v>101.51547965288046</v>
      </c>
      <c r="CR12" s="12">
        <v>122.00486051151529</v>
      </c>
      <c r="CS12" s="12">
        <v>96.884650954598328</v>
      </c>
      <c r="CT12" s="12">
        <v>103.84864051738987</v>
      </c>
      <c r="CU12" s="12">
        <v>103.28847136188415</v>
      </c>
      <c r="CV12" s="12">
        <v>97.38761289336253</v>
      </c>
      <c r="CW12" s="12">
        <v>91.698359735892154</v>
      </c>
      <c r="CX12" s="12">
        <v>94.002337189158425</v>
      </c>
      <c r="CY12" s="12">
        <v>103.20944764098385</v>
      </c>
      <c r="CZ12" s="12">
        <v>93.953724697348662</v>
      </c>
      <c r="DA12" s="12">
        <v>100.99958015198354</v>
      </c>
      <c r="DB12" s="12">
        <v>104.66541223431705</v>
      </c>
    </row>
    <row r="13" spans="2:106" x14ac:dyDescent="0.35">
      <c r="B13" s="30"/>
      <c r="C13" s="41" t="s">
        <v>39</v>
      </c>
      <c r="D13" s="40">
        <v>12345</v>
      </c>
      <c r="F13" s="64">
        <v>6</v>
      </c>
      <c r="G13" s="12">
        <v>93.108644957828801</v>
      </c>
      <c r="H13" s="12">
        <v>104.35544507126906</v>
      </c>
      <c r="I13" s="12">
        <v>95.064172253478318</v>
      </c>
      <c r="J13" s="12">
        <v>95.61005097348243</v>
      </c>
      <c r="K13" s="12">
        <v>112.17708813783247</v>
      </c>
      <c r="L13" s="12">
        <v>99.873398337513208</v>
      </c>
      <c r="M13" s="12">
        <v>115.72966539242771</v>
      </c>
      <c r="N13" s="12">
        <v>119.22308001667261</v>
      </c>
      <c r="O13" s="12">
        <v>106.57847749607754</v>
      </c>
      <c r="P13" s="12">
        <v>97.406598595262039</v>
      </c>
      <c r="Q13" s="12">
        <v>96.193344031780725</v>
      </c>
      <c r="R13" s="12">
        <v>108.09502580523258</v>
      </c>
      <c r="S13" s="12">
        <v>116.2515789270401</v>
      </c>
      <c r="T13" s="12">
        <v>97.933309714426287</v>
      </c>
      <c r="U13" s="12">
        <v>102.25776375373243</v>
      </c>
      <c r="V13" s="12">
        <v>102.86894419332384</v>
      </c>
      <c r="W13" s="12">
        <v>102.09170138987247</v>
      </c>
      <c r="X13" s="12">
        <v>86.910688676289283</v>
      </c>
      <c r="Y13" s="12">
        <v>89.959997037658468</v>
      </c>
      <c r="Z13" s="12">
        <v>85.335352903348394</v>
      </c>
      <c r="AA13" s="12">
        <v>109.48080014495645</v>
      </c>
      <c r="AB13" s="12">
        <v>90.14939930930268</v>
      </c>
      <c r="AC13" s="12">
        <v>101.18582192953909</v>
      </c>
      <c r="AD13" s="12">
        <v>88.508534443099052</v>
      </c>
      <c r="AE13" s="12">
        <v>78.659434418659657</v>
      </c>
      <c r="AF13" s="12">
        <v>99.887927515374031</v>
      </c>
      <c r="AG13" s="12">
        <v>78.037885739468038</v>
      </c>
      <c r="AH13" s="12">
        <v>110.38536083797226</v>
      </c>
      <c r="AI13" s="12">
        <v>112.12747520185076</v>
      </c>
      <c r="AJ13" s="12">
        <v>99.285273588611744</v>
      </c>
      <c r="AK13" s="12">
        <v>88.930585459456779</v>
      </c>
      <c r="AL13" s="12">
        <v>112.95006768486928</v>
      </c>
      <c r="AM13" s="12">
        <v>109.34853687795112</v>
      </c>
      <c r="AN13" s="12">
        <v>97.167708443157608</v>
      </c>
      <c r="AO13" s="12">
        <v>90.210108080646023</v>
      </c>
      <c r="AP13" s="12">
        <v>101.50155301525956</v>
      </c>
      <c r="AQ13" s="12">
        <v>96.170299709774554</v>
      </c>
      <c r="AR13" s="12">
        <v>87.660748956841417</v>
      </c>
      <c r="AS13" s="12">
        <v>106.36063077763538</v>
      </c>
      <c r="AT13" s="12">
        <v>106.8923327489756</v>
      </c>
      <c r="AU13" s="12">
        <v>104.0986378735397</v>
      </c>
      <c r="AV13" s="12">
        <v>101.94570475287037</v>
      </c>
      <c r="AW13" s="12">
        <v>115.26213964098133</v>
      </c>
      <c r="AX13" s="12">
        <v>125.97153070382774</v>
      </c>
      <c r="AY13" s="12">
        <v>99.349688550864812</v>
      </c>
      <c r="AZ13" s="12">
        <v>96.804240254277829</v>
      </c>
      <c r="BA13" s="12">
        <v>93.420578903169371</v>
      </c>
      <c r="BB13" s="12">
        <v>102.18954028241569</v>
      </c>
      <c r="BC13" s="12">
        <v>77.446168486494571</v>
      </c>
      <c r="BD13" s="12">
        <v>117.41091182339005</v>
      </c>
      <c r="BE13" s="12">
        <v>100.05622950993711</v>
      </c>
      <c r="BF13" s="12">
        <v>84.230635163839906</v>
      </c>
      <c r="BG13" s="12">
        <v>95.496034443931421</v>
      </c>
      <c r="BH13" s="12">
        <v>106.84970018483</v>
      </c>
      <c r="BI13" s="12">
        <v>90.123274073994253</v>
      </c>
      <c r="BJ13" s="12">
        <v>91.491426953871269</v>
      </c>
      <c r="BK13" s="12">
        <v>109.11425104277441</v>
      </c>
      <c r="BL13" s="12">
        <v>106.25516349828104</v>
      </c>
      <c r="BM13" s="12">
        <v>93.264941622328479</v>
      </c>
      <c r="BN13" s="12">
        <v>102.87452621705597</v>
      </c>
      <c r="BO13" s="12">
        <v>91.610570759803522</v>
      </c>
      <c r="BP13" s="12">
        <v>104.69615315523697</v>
      </c>
      <c r="BQ13" s="12">
        <v>91.563709045294672</v>
      </c>
      <c r="BR13" s="12">
        <v>91.81441125983838</v>
      </c>
      <c r="BS13" s="12">
        <v>104.62366642750567</v>
      </c>
      <c r="BT13" s="12">
        <v>106.30453769190353</v>
      </c>
      <c r="BU13" s="12">
        <v>108.18345142761245</v>
      </c>
      <c r="BV13" s="12">
        <v>99.613964973832481</v>
      </c>
      <c r="BW13" s="12">
        <v>103.86758074455429</v>
      </c>
      <c r="BX13" s="12">
        <v>98.477551343967207</v>
      </c>
      <c r="BY13" s="12">
        <v>105.12944779984537</v>
      </c>
      <c r="BZ13" s="12">
        <v>87.444971338845789</v>
      </c>
      <c r="CA13" s="12">
        <v>105.22479695064249</v>
      </c>
      <c r="CB13" s="12">
        <v>112.18513716594316</v>
      </c>
      <c r="CC13" s="12">
        <v>102.43862814386375</v>
      </c>
      <c r="CD13" s="12">
        <v>101.57431259140139</v>
      </c>
      <c r="CE13" s="12">
        <v>89.548814482986927</v>
      </c>
      <c r="CF13" s="12">
        <v>90.808987604395952</v>
      </c>
      <c r="CG13" s="12">
        <v>100.11513066056068</v>
      </c>
      <c r="CH13" s="12">
        <v>98.224757291609421</v>
      </c>
      <c r="CI13" s="12">
        <v>119.86309143831022</v>
      </c>
      <c r="CJ13" s="12">
        <v>108.05264335212996</v>
      </c>
      <c r="CK13" s="12">
        <v>92.610116805735743</v>
      </c>
      <c r="CL13" s="12">
        <v>82.986082613933831</v>
      </c>
      <c r="CM13" s="12">
        <v>96.687290604313603</v>
      </c>
      <c r="CN13" s="12">
        <v>84.385249263141304</v>
      </c>
      <c r="CO13" s="12">
        <v>101.78768004843732</v>
      </c>
      <c r="CP13" s="12">
        <v>84.997475621639751</v>
      </c>
      <c r="CQ13" s="12">
        <v>104.81778670291533</v>
      </c>
      <c r="CR13" s="12">
        <v>97.900476955692284</v>
      </c>
      <c r="CS13" s="12">
        <v>93.261099007213488</v>
      </c>
      <c r="CT13" s="12">
        <v>108.33949798106914</v>
      </c>
      <c r="CU13" s="12">
        <v>87.693445291370153</v>
      </c>
      <c r="CV13" s="12">
        <v>100.5146830517333</v>
      </c>
      <c r="CW13" s="12">
        <v>88.474428391782567</v>
      </c>
      <c r="CX13" s="12">
        <v>104.54803057436948</v>
      </c>
      <c r="CY13" s="12">
        <v>108.58683506521629</v>
      </c>
      <c r="CZ13" s="12">
        <v>117.4563865584787</v>
      </c>
      <c r="DA13" s="12">
        <v>105.29594217368867</v>
      </c>
      <c r="DB13" s="12">
        <v>110.3004822449293</v>
      </c>
    </row>
    <row r="14" spans="2:106" x14ac:dyDescent="0.35">
      <c r="F14" s="64">
        <v>7</v>
      </c>
      <c r="G14" s="12">
        <v>108.67232756718295</v>
      </c>
      <c r="H14" s="12">
        <v>104.62878233520314</v>
      </c>
      <c r="I14" s="12">
        <v>99.880276391195366</v>
      </c>
      <c r="J14" s="12">
        <v>92.896596268110443</v>
      </c>
      <c r="K14" s="12">
        <v>99.181704879447352</v>
      </c>
      <c r="L14" s="12">
        <v>107.59754357204656</v>
      </c>
      <c r="M14" s="12">
        <v>93.172514223260805</v>
      </c>
      <c r="N14" s="12">
        <v>125.07877070456743</v>
      </c>
      <c r="O14" s="12">
        <v>105.70803422306199</v>
      </c>
      <c r="P14" s="12">
        <v>110.03872966975905</v>
      </c>
      <c r="Q14" s="12">
        <v>101.36475364342914</v>
      </c>
      <c r="R14" s="12">
        <v>106.44796500637312</v>
      </c>
      <c r="S14" s="12">
        <v>114.71867108193692</v>
      </c>
      <c r="T14" s="12">
        <v>99.417138951685047</v>
      </c>
      <c r="U14" s="12">
        <v>114.12990968674421</v>
      </c>
      <c r="V14" s="12">
        <v>101.039575181494</v>
      </c>
      <c r="W14" s="12">
        <v>104.77059529657708</v>
      </c>
      <c r="X14" s="12">
        <v>90.108312886150088</v>
      </c>
      <c r="Y14" s="12">
        <v>107.76087745180121</v>
      </c>
      <c r="Z14" s="12">
        <v>118.11454239941668</v>
      </c>
      <c r="AA14" s="12">
        <v>90.44218839117093</v>
      </c>
      <c r="AB14" s="12">
        <v>88.678609952330589</v>
      </c>
      <c r="AC14" s="12">
        <v>100.2023512024607</v>
      </c>
      <c r="AD14" s="12">
        <v>90.514402270491701</v>
      </c>
      <c r="AE14" s="12">
        <v>101.56812802742934</v>
      </c>
      <c r="AF14" s="12">
        <v>97.276631802378688</v>
      </c>
      <c r="AG14" s="12">
        <v>116.92033038125373</v>
      </c>
      <c r="AH14" s="12">
        <v>98.066766693227692</v>
      </c>
      <c r="AI14" s="12">
        <v>87.81165686523309</v>
      </c>
      <c r="AJ14" s="12">
        <v>102.28288854486891</v>
      </c>
      <c r="AK14" s="12">
        <v>101.19275682664011</v>
      </c>
      <c r="AL14" s="12">
        <v>114.47015165467747</v>
      </c>
      <c r="AM14" s="12">
        <v>93.14545675588306</v>
      </c>
      <c r="AN14" s="12">
        <v>108.30273165774997</v>
      </c>
      <c r="AO14" s="12">
        <v>99.235421910270816</v>
      </c>
      <c r="AP14" s="12">
        <v>97.577128851844463</v>
      </c>
      <c r="AQ14" s="12">
        <v>99.279907569871284</v>
      </c>
      <c r="AR14" s="12">
        <v>118.30730980145745</v>
      </c>
      <c r="AS14" s="12">
        <v>117.77025318006054</v>
      </c>
      <c r="AT14" s="12">
        <v>95.373786987329368</v>
      </c>
      <c r="AU14" s="12">
        <v>95.61509866907727</v>
      </c>
      <c r="AV14" s="12">
        <v>89.913021636311896</v>
      </c>
      <c r="AW14" s="12">
        <v>94.100949152198154</v>
      </c>
      <c r="AX14" s="12">
        <v>89.614639162027743</v>
      </c>
      <c r="AY14" s="12">
        <v>92.632206158305053</v>
      </c>
      <c r="AZ14" s="12">
        <v>91.278559718921315</v>
      </c>
      <c r="BA14" s="12">
        <v>95.110783856944181</v>
      </c>
      <c r="BB14" s="12">
        <v>102.23736833504518</v>
      </c>
      <c r="BC14" s="12">
        <v>97.328995959833264</v>
      </c>
      <c r="BD14" s="12">
        <v>114.19455202267272</v>
      </c>
      <c r="BE14" s="12">
        <v>98.860391769994749</v>
      </c>
      <c r="BF14" s="12">
        <v>89.84535523049999</v>
      </c>
      <c r="BG14" s="12">
        <v>106.24586391495541</v>
      </c>
      <c r="BH14" s="12">
        <v>106.32321643934119</v>
      </c>
      <c r="BI14" s="12">
        <v>104.52514541393612</v>
      </c>
      <c r="BJ14" s="12">
        <v>81.488645062199794</v>
      </c>
      <c r="BK14" s="12">
        <v>113.76374711981043</v>
      </c>
      <c r="BL14" s="12">
        <v>99.499107161682332</v>
      </c>
      <c r="BM14" s="12">
        <v>97.236920989962528</v>
      </c>
      <c r="BN14" s="12">
        <v>102.43784370468347</v>
      </c>
      <c r="BO14" s="12">
        <v>97.750865077250637</v>
      </c>
      <c r="BP14" s="12">
        <v>98.484520347119542</v>
      </c>
      <c r="BQ14" s="12">
        <v>89.421166901593097</v>
      </c>
      <c r="BR14" s="12">
        <v>100.57980287238024</v>
      </c>
      <c r="BS14" s="12">
        <v>108.45923295855755</v>
      </c>
      <c r="BT14" s="12">
        <v>101.21356151794316</v>
      </c>
      <c r="BU14" s="12">
        <v>102.77659637504257</v>
      </c>
      <c r="BV14" s="12">
        <v>111.73925738839898</v>
      </c>
      <c r="BW14" s="12">
        <v>88.511490300879814</v>
      </c>
      <c r="BX14" s="12">
        <v>99.145620677154511</v>
      </c>
      <c r="BY14" s="12">
        <v>118.74996087281033</v>
      </c>
      <c r="BZ14" s="12">
        <v>87.735736795002595</v>
      </c>
      <c r="CA14" s="12">
        <v>101.27138264360838</v>
      </c>
      <c r="CB14" s="12">
        <v>105.11462303620647</v>
      </c>
      <c r="CC14" s="12">
        <v>91.732852322456893</v>
      </c>
      <c r="CD14" s="12">
        <v>95.267944541410543</v>
      </c>
      <c r="CE14" s="12">
        <v>89.454590831883252</v>
      </c>
      <c r="CF14" s="12">
        <v>97.115912719891639</v>
      </c>
      <c r="CG14" s="12">
        <v>94.658219293341972</v>
      </c>
      <c r="CH14" s="12">
        <v>106.97795030646375</v>
      </c>
      <c r="CI14" s="12">
        <v>82.462304615182802</v>
      </c>
      <c r="CJ14" s="12">
        <v>121.8109562410973</v>
      </c>
      <c r="CK14" s="12">
        <v>113.40949893346988</v>
      </c>
      <c r="CL14" s="12">
        <v>114.82803781982511</v>
      </c>
      <c r="CM14" s="12">
        <v>106.5965423345915</v>
      </c>
      <c r="CN14" s="12">
        <v>97.139025254000444</v>
      </c>
      <c r="CO14" s="12">
        <v>101.42268845593208</v>
      </c>
      <c r="CP14" s="12">
        <v>91.903905538492836</v>
      </c>
      <c r="CQ14" s="12">
        <v>114.85104803577997</v>
      </c>
      <c r="CR14" s="12">
        <v>106.64128947391873</v>
      </c>
      <c r="CS14" s="12">
        <v>108.12585767562268</v>
      </c>
      <c r="CT14" s="12">
        <v>96.710721461568028</v>
      </c>
      <c r="CU14" s="12">
        <v>98.042596871528076</v>
      </c>
      <c r="CV14" s="12">
        <v>102.5601821107557</v>
      </c>
      <c r="CW14" s="12">
        <v>99.13641204329906</v>
      </c>
      <c r="CX14" s="12">
        <v>119.94067133637145</v>
      </c>
      <c r="CY14" s="12">
        <v>105.51997345610289</v>
      </c>
      <c r="CZ14" s="12">
        <v>99.177100562519627</v>
      </c>
      <c r="DA14" s="12">
        <v>101.54720964928856</v>
      </c>
      <c r="DB14" s="12">
        <v>119.61625457624905</v>
      </c>
    </row>
    <row r="15" spans="2:106" x14ac:dyDescent="0.35">
      <c r="B15" s="96"/>
      <c r="C15" s="95" t="s">
        <v>38</v>
      </c>
      <c r="D15" s="94"/>
      <c r="F15" s="64">
        <v>8</v>
      </c>
      <c r="G15" s="12">
        <v>106.74560851621209</v>
      </c>
      <c r="H15" s="12">
        <v>101.59058117787936</v>
      </c>
      <c r="I15" s="12">
        <v>103.9749807001499</v>
      </c>
      <c r="J15" s="12">
        <v>98.831117409281433</v>
      </c>
      <c r="K15" s="12">
        <v>95.908842720382381</v>
      </c>
      <c r="L15" s="12">
        <v>108.91668605618179</v>
      </c>
      <c r="M15" s="12">
        <v>100.49628852138994</v>
      </c>
      <c r="N15" s="12">
        <v>115.44358383398503</v>
      </c>
      <c r="O15" s="12">
        <v>110.2460035122931</v>
      </c>
      <c r="P15" s="12">
        <v>108.24563812784618</v>
      </c>
      <c r="Q15" s="12">
        <v>114.23868525307626</v>
      </c>
      <c r="R15" s="12">
        <v>89.665661814797204</v>
      </c>
      <c r="S15" s="12">
        <v>101.51238737089443</v>
      </c>
      <c r="T15" s="12">
        <v>107.59754357204656</v>
      </c>
      <c r="U15" s="12">
        <v>88.356194080552086</v>
      </c>
      <c r="V15" s="12">
        <v>103.01112095257849</v>
      </c>
      <c r="W15" s="12">
        <v>99.434760411531897</v>
      </c>
      <c r="X15" s="12">
        <v>100.27046098693972</v>
      </c>
      <c r="Y15" s="12">
        <v>88.108538673259318</v>
      </c>
      <c r="Z15" s="12">
        <v>84.703481459291652</v>
      </c>
      <c r="AA15" s="12">
        <v>107.62922809371958</v>
      </c>
      <c r="AB15" s="12">
        <v>115.38087417429779</v>
      </c>
      <c r="AC15" s="12">
        <v>90.471133060054854</v>
      </c>
      <c r="AD15" s="12">
        <v>117.07276169327088</v>
      </c>
      <c r="AE15" s="12">
        <v>107.41806616133545</v>
      </c>
      <c r="AF15" s="12">
        <v>98.700855030620005</v>
      </c>
      <c r="AG15" s="12">
        <v>103.48290996043943</v>
      </c>
      <c r="AH15" s="12">
        <v>89.881166584382299</v>
      </c>
      <c r="AI15" s="12">
        <v>102.9591319616884</v>
      </c>
      <c r="AJ15" s="12">
        <v>111.22461981140077</v>
      </c>
      <c r="AK15" s="12">
        <v>103.28847136188415</v>
      </c>
      <c r="AL15" s="12">
        <v>81.368455337360501</v>
      </c>
      <c r="AM15" s="12">
        <v>101.81955783773446</v>
      </c>
      <c r="AN15" s="12">
        <v>109.45206011238042</v>
      </c>
      <c r="AO15" s="12">
        <v>101.46519596455619</v>
      </c>
      <c r="AP15" s="12">
        <v>120.22225089604035</v>
      </c>
      <c r="AQ15" s="12">
        <v>85.516751621617004</v>
      </c>
      <c r="AR15" s="12">
        <v>103.77870037482353</v>
      </c>
      <c r="AS15" s="12">
        <v>84.966780175454915</v>
      </c>
      <c r="AT15" s="12">
        <v>106.29333953838795</v>
      </c>
      <c r="AU15" s="12">
        <v>97.805753082502633</v>
      </c>
      <c r="AV15" s="12">
        <v>98.299313119787257</v>
      </c>
      <c r="AW15" s="12">
        <v>97.367024207051145</v>
      </c>
      <c r="AX15" s="12">
        <v>97.53298425275716</v>
      </c>
      <c r="AY15" s="12">
        <v>94.860945662367158</v>
      </c>
      <c r="AZ15" s="12">
        <v>100.02639808371896</v>
      </c>
      <c r="BA15" s="12">
        <v>105.89086539548589</v>
      </c>
      <c r="BB15" s="12">
        <v>101.86157649295637</v>
      </c>
      <c r="BC15" s="12">
        <v>87.755199981620535</v>
      </c>
      <c r="BD15" s="12">
        <v>109.02882675291039</v>
      </c>
      <c r="BE15" s="12">
        <v>99.394913174910471</v>
      </c>
      <c r="BF15" s="12">
        <v>99.644592207914684</v>
      </c>
      <c r="BG15" s="12">
        <v>80.915799824288115</v>
      </c>
      <c r="BH15" s="12">
        <v>102.03310719371075</v>
      </c>
      <c r="BI15" s="12">
        <v>91.478239280695561</v>
      </c>
      <c r="BJ15" s="12">
        <v>102.29545094043715</v>
      </c>
      <c r="BK15" s="12">
        <v>122.55383151350543</v>
      </c>
      <c r="BL15" s="12">
        <v>103.50892150891013</v>
      </c>
      <c r="BM15" s="12">
        <v>115.5734596773982</v>
      </c>
      <c r="BN15" s="12">
        <v>98.98273017606698</v>
      </c>
      <c r="BO15" s="12">
        <v>101.83279098564526</v>
      </c>
      <c r="BP15" s="12">
        <v>110.41294126480352</v>
      </c>
      <c r="BQ15" s="12">
        <v>107.41301846574061</v>
      </c>
      <c r="BR15" s="12">
        <v>97.995792000438087</v>
      </c>
      <c r="BS15" s="12">
        <v>105.97569851379376</v>
      </c>
      <c r="BT15" s="12">
        <v>87.755199981620535</v>
      </c>
      <c r="BU15" s="12">
        <v>96.899907728220569</v>
      </c>
      <c r="BV15" s="12">
        <v>110.03872966975905</v>
      </c>
      <c r="BW15" s="12">
        <v>100.6472419045167</v>
      </c>
      <c r="BX15" s="12">
        <v>87.907563081535045</v>
      </c>
      <c r="BY15" s="12">
        <v>95.939606378669851</v>
      </c>
      <c r="BZ15" s="12">
        <v>99.077272150316276</v>
      </c>
      <c r="CA15" s="12">
        <v>109.4735923994449</v>
      </c>
      <c r="CB15" s="12">
        <v>102.39294877246721</v>
      </c>
      <c r="CC15" s="12">
        <v>85.843055583245587</v>
      </c>
      <c r="CD15" s="12">
        <v>104.62962361780228</v>
      </c>
      <c r="CE15" s="12">
        <v>80.325810611248016</v>
      </c>
      <c r="CF15" s="12">
        <v>89.517073117895052</v>
      </c>
      <c r="CG15" s="12">
        <v>127.76578185148537</v>
      </c>
      <c r="CH15" s="12">
        <v>91.049094205664005</v>
      </c>
      <c r="CI15" s="12">
        <v>106.13559905104921</v>
      </c>
      <c r="CJ15" s="12">
        <v>94.659106050676201</v>
      </c>
      <c r="CK15" s="12">
        <v>113.29940459982026</v>
      </c>
      <c r="CL15" s="12">
        <v>112.84288373426534</v>
      </c>
      <c r="CM15" s="12">
        <v>104.25557118433062</v>
      </c>
      <c r="CN15" s="12">
        <v>121.02333382936195</v>
      </c>
      <c r="CO15" s="12">
        <v>91.524339293391677</v>
      </c>
      <c r="CP15" s="12">
        <v>101.15270495371078</v>
      </c>
      <c r="CQ15" s="12">
        <v>100.28346676117508</v>
      </c>
      <c r="CR15" s="12">
        <v>87.428100212127902</v>
      </c>
      <c r="CS15" s="12">
        <v>109.06568402569974</v>
      </c>
      <c r="CT15" s="12">
        <v>109.11077222554013</v>
      </c>
      <c r="CU15" s="12">
        <v>81.983273755759001</v>
      </c>
      <c r="CV15" s="12">
        <v>94.501399669388775</v>
      </c>
      <c r="CW15" s="12">
        <v>102.60051820077933</v>
      </c>
      <c r="CX15" s="12">
        <v>101.17195213533705</v>
      </c>
      <c r="CY15" s="12">
        <v>93.17637957574334</v>
      </c>
      <c r="CZ15" s="12">
        <v>101.08726680991822</v>
      </c>
      <c r="DA15" s="12">
        <v>118.57542883954011</v>
      </c>
      <c r="DB15" s="12">
        <v>106.24399945081677</v>
      </c>
    </row>
    <row r="16" spans="2:106" x14ac:dyDescent="0.35">
      <c r="B16" s="93"/>
      <c r="C16" s="36" t="s">
        <v>57</v>
      </c>
      <c r="D16" s="92">
        <f>AVERAGE(G6:DB6)</f>
        <v>9.9789279209352078</v>
      </c>
      <c r="F16" s="64">
        <v>9</v>
      </c>
      <c r="G16" s="12">
        <v>111.80810613732319</v>
      </c>
      <c r="H16" s="12">
        <v>113.43209987680893</v>
      </c>
      <c r="I16" s="12">
        <v>100.05469473762787</v>
      </c>
      <c r="J16" s="12">
        <v>113.32350620941725</v>
      </c>
      <c r="K16" s="12">
        <v>121.29600034095347</v>
      </c>
      <c r="L16" s="12">
        <v>110.75038653652882</v>
      </c>
      <c r="M16" s="12">
        <v>99.683632267988287</v>
      </c>
      <c r="N16" s="12">
        <v>104.52005224360619</v>
      </c>
      <c r="O16" s="12">
        <v>111.91633600683417</v>
      </c>
      <c r="P16" s="12">
        <v>99.590238530799979</v>
      </c>
      <c r="Q16" s="12">
        <v>112.32942850037944</v>
      </c>
      <c r="R16" s="12">
        <v>111.36943410529057</v>
      </c>
      <c r="S16" s="12">
        <v>95.585608303372283</v>
      </c>
      <c r="T16" s="12">
        <v>92.388165992451832</v>
      </c>
      <c r="U16" s="12">
        <v>110.19957380776759</v>
      </c>
      <c r="V16" s="12">
        <v>93.609367265889887</v>
      </c>
      <c r="W16" s="12">
        <v>85.527665558038279</v>
      </c>
      <c r="X16" s="12">
        <v>92.682296579005197</v>
      </c>
      <c r="Y16" s="12">
        <v>89.927005117351655</v>
      </c>
      <c r="Z16" s="12">
        <v>88.417766871862113</v>
      </c>
      <c r="AA16" s="12">
        <v>104.81607003166573</v>
      </c>
      <c r="AB16" s="12">
        <v>85.07946656900458</v>
      </c>
      <c r="AC16" s="12">
        <v>110.99492692446802</v>
      </c>
      <c r="AD16" s="12">
        <v>105.13118720846251</v>
      </c>
      <c r="AE16" s="12">
        <v>111.22893991123419</v>
      </c>
      <c r="AF16" s="12">
        <v>110.3186948763323</v>
      </c>
      <c r="AG16" s="12">
        <v>97.365443960006814</v>
      </c>
      <c r="AH16" s="12">
        <v>110.12394932331517</v>
      </c>
      <c r="AI16" s="12">
        <v>86.308876032126136</v>
      </c>
      <c r="AJ16" s="12">
        <v>100.99651060736505</v>
      </c>
      <c r="AK16" s="12">
        <v>95.836378730018623</v>
      </c>
      <c r="AL16" s="12">
        <v>111.40747372119222</v>
      </c>
      <c r="AM16" s="12">
        <v>106.12635631114244</v>
      </c>
      <c r="AN16" s="12">
        <v>100.4579987944453</v>
      </c>
      <c r="AO16" s="12">
        <v>96.326255313761067</v>
      </c>
      <c r="AP16" s="12">
        <v>112.21733327838592</v>
      </c>
      <c r="AQ16" s="12">
        <v>104.55567032986437</v>
      </c>
      <c r="AR16" s="12">
        <v>86.206626090279315</v>
      </c>
      <c r="AS16" s="12">
        <v>94.672339198586997</v>
      </c>
      <c r="AT16" s="12">
        <v>103.01672571367817</v>
      </c>
      <c r="AU16" s="12">
        <v>98.65223117012647</v>
      </c>
      <c r="AV16" s="12">
        <v>84.4777903490467</v>
      </c>
      <c r="AW16" s="12">
        <v>73.292869981378317</v>
      </c>
      <c r="AX16" s="12">
        <v>86.257944328826852</v>
      </c>
      <c r="AY16" s="12">
        <v>108.65784386405721</v>
      </c>
      <c r="AZ16" s="12">
        <v>89.66175098757958</v>
      </c>
      <c r="BA16" s="12">
        <v>111.63475644716527</v>
      </c>
      <c r="BB16" s="12">
        <v>83.940278980298899</v>
      </c>
      <c r="BC16" s="12">
        <v>83.442921802634373</v>
      </c>
      <c r="BD16" s="12">
        <v>91.608410709886812</v>
      </c>
      <c r="BE16" s="12">
        <v>105.58065949007869</v>
      </c>
      <c r="BF16" s="12">
        <v>104.0313352656085</v>
      </c>
      <c r="BG16" s="12">
        <v>107.03662408341188</v>
      </c>
      <c r="BH16" s="12">
        <v>80.72817106731236</v>
      </c>
      <c r="BI16" s="12">
        <v>109.62811554927612</v>
      </c>
      <c r="BJ16" s="12">
        <v>86.246120897703804</v>
      </c>
      <c r="BK16" s="12">
        <v>95.950395259569632</v>
      </c>
      <c r="BL16" s="12">
        <v>118.10667527024634</v>
      </c>
      <c r="BM16" s="12">
        <v>85.90324139513541</v>
      </c>
      <c r="BN16" s="12">
        <v>107.70724000176415</v>
      </c>
      <c r="BO16" s="12">
        <v>86.635475579532795</v>
      </c>
      <c r="BP16" s="12">
        <v>108.21236199044506</v>
      </c>
      <c r="BQ16" s="12">
        <v>103.99154487240594</v>
      </c>
      <c r="BR16" s="12">
        <v>77.10219759028405</v>
      </c>
      <c r="BS16" s="12">
        <v>85.125896273530088</v>
      </c>
      <c r="BT16" s="12">
        <v>91.506797414331231</v>
      </c>
      <c r="BU16" s="12">
        <v>96.756719156110194</v>
      </c>
      <c r="BV16" s="12">
        <v>93.368237483082339</v>
      </c>
      <c r="BW16" s="12">
        <v>102.75274487648858</v>
      </c>
      <c r="BX16" s="12">
        <v>97.71632701595081</v>
      </c>
      <c r="BY16" s="12">
        <v>95.817177023127442</v>
      </c>
      <c r="BZ16" s="12">
        <v>93.869028003246058</v>
      </c>
      <c r="CA16" s="12">
        <v>104.86853650727426</v>
      </c>
      <c r="CB16" s="12">
        <v>91.88478341238806</v>
      </c>
      <c r="CC16" s="12">
        <v>102.30566001846455</v>
      </c>
      <c r="CD16" s="12">
        <v>94.886252352443989</v>
      </c>
      <c r="CE16" s="12">
        <v>118.36897354223765</v>
      </c>
      <c r="CF16" s="12">
        <v>113.64633135381155</v>
      </c>
      <c r="CG16" s="12">
        <v>106.66134383209283</v>
      </c>
      <c r="CH16" s="12">
        <v>94.628205968183465</v>
      </c>
      <c r="CI16" s="12">
        <v>108.03466946308617</v>
      </c>
      <c r="CJ16" s="12">
        <v>100.99036014944431</v>
      </c>
      <c r="CK16" s="12">
        <v>89.956199897278566</v>
      </c>
      <c r="CL16" s="12">
        <v>100.2490310180292</v>
      </c>
      <c r="CM16" s="12">
        <v>112.29027475346811</v>
      </c>
      <c r="CN16" s="12">
        <v>107.13494046067353</v>
      </c>
      <c r="CO16" s="12">
        <v>103.31674527842551</v>
      </c>
      <c r="CP16" s="12">
        <v>100.22224639906199</v>
      </c>
      <c r="CQ16" s="12">
        <v>88.848321663681418</v>
      </c>
      <c r="CR16" s="12">
        <v>110.85045369109139</v>
      </c>
      <c r="CS16" s="12">
        <v>92.821562955214176</v>
      </c>
      <c r="CT16" s="12">
        <v>110.353937796026</v>
      </c>
      <c r="CU16" s="12">
        <v>79.694257490336895</v>
      </c>
      <c r="CV16" s="12">
        <v>94.252300439256942</v>
      </c>
      <c r="CW16" s="12">
        <v>92.953576111176517</v>
      </c>
      <c r="CX16" s="12">
        <v>98.246505583665567</v>
      </c>
      <c r="CY16" s="12">
        <v>94.737459019233938</v>
      </c>
      <c r="CZ16" s="12">
        <v>123.8476786762476</v>
      </c>
      <c r="DA16" s="12">
        <v>104.51158257419593</v>
      </c>
      <c r="DB16" s="12">
        <v>111.86358531413134</v>
      </c>
    </row>
    <row r="17" spans="2:106" x14ac:dyDescent="0.35">
      <c r="B17" s="91"/>
      <c r="C17" s="90" t="s">
        <v>56</v>
      </c>
      <c r="D17" s="89">
        <f>AVERAGE(G7:DB7)</f>
        <v>9.8786346426110896</v>
      </c>
      <c r="F17" s="64">
        <v>10</v>
      </c>
      <c r="G17" s="12">
        <v>97.242480276327115</v>
      </c>
      <c r="H17" s="12">
        <v>93.484084370720666</v>
      </c>
      <c r="I17" s="12">
        <v>102.43784370468347</v>
      </c>
      <c r="J17" s="12">
        <v>113.96779225615319</v>
      </c>
      <c r="K17" s="12">
        <v>121.37803676305339</v>
      </c>
      <c r="L17" s="12">
        <v>82.592544256476685</v>
      </c>
      <c r="M17" s="12">
        <v>101.65337041835301</v>
      </c>
      <c r="N17" s="12">
        <v>83.015322868595831</v>
      </c>
      <c r="O17" s="12">
        <v>100.53230451158015</v>
      </c>
      <c r="P17" s="12">
        <v>103.3013975553331</v>
      </c>
      <c r="Q17" s="12">
        <v>96.299231952434639</v>
      </c>
      <c r="R17" s="12">
        <v>100.84824023360852</v>
      </c>
      <c r="S17" s="12">
        <v>112.8376314023626</v>
      </c>
      <c r="T17" s="12">
        <v>104.71152361569693</v>
      </c>
      <c r="U17" s="12">
        <v>98.651469468313735</v>
      </c>
      <c r="V17" s="12">
        <v>85.897011356428266</v>
      </c>
      <c r="W17" s="12">
        <v>89.263233146630228</v>
      </c>
      <c r="X17" s="12">
        <v>95.748612491297536</v>
      </c>
      <c r="Y17" s="12">
        <v>95.384837347955909</v>
      </c>
      <c r="Z17" s="12">
        <v>80.404663801891729</v>
      </c>
      <c r="AA17" s="12">
        <v>95.334587765682954</v>
      </c>
      <c r="AB17" s="12">
        <v>101.01804289442953</v>
      </c>
      <c r="AC17" s="12">
        <v>87.622982189350296</v>
      </c>
      <c r="AD17" s="12">
        <v>102.10734469874296</v>
      </c>
      <c r="AE17" s="12">
        <v>101.03573256637901</v>
      </c>
      <c r="AF17" s="12">
        <v>93.634685324650491</v>
      </c>
      <c r="AG17" s="12">
        <v>101.85380031325622</v>
      </c>
      <c r="AH17" s="12">
        <v>115.9659975906834</v>
      </c>
      <c r="AI17" s="12">
        <v>92.657285474706441</v>
      </c>
      <c r="AJ17" s="12">
        <v>105.90270019529271</v>
      </c>
      <c r="AK17" s="12">
        <v>82.465851644519717</v>
      </c>
      <c r="AL17" s="12">
        <v>104.85820237372536</v>
      </c>
      <c r="AM17" s="12">
        <v>101.01188106782502</v>
      </c>
      <c r="AN17" s="12">
        <v>95.578855305211619</v>
      </c>
      <c r="AO17" s="12">
        <v>92.114453561953269</v>
      </c>
      <c r="AP17" s="12">
        <v>97.116708527755691</v>
      </c>
      <c r="AQ17" s="12">
        <v>88.372746884124354</v>
      </c>
      <c r="AR17" s="12">
        <v>98.7725686878548</v>
      </c>
      <c r="AS17" s="12">
        <v>99.895578639552696</v>
      </c>
      <c r="AT17" s="12">
        <v>110.33956777973799</v>
      </c>
      <c r="AU17" s="12">
        <v>86.413604347035289</v>
      </c>
      <c r="AV17" s="12">
        <v>105.09893425260088</v>
      </c>
      <c r="AW17" s="12">
        <v>107.05034608472488</v>
      </c>
      <c r="AX17" s="12">
        <v>110.28618044074392</v>
      </c>
      <c r="AY17" s="12">
        <v>97.32502828919678</v>
      </c>
      <c r="AZ17" s="12">
        <v>109.95426034933189</v>
      </c>
      <c r="BA17" s="12">
        <v>91.05480128491763</v>
      </c>
      <c r="BB17" s="12">
        <v>108.11521658761194</v>
      </c>
      <c r="BC17" s="12">
        <v>99.532042238570284</v>
      </c>
      <c r="BD17" s="12">
        <v>86.554712450015359</v>
      </c>
      <c r="BE17" s="12">
        <v>88.733611644420307</v>
      </c>
      <c r="BF17" s="12">
        <v>92.284529071184807</v>
      </c>
      <c r="BG17" s="12">
        <v>97.345639712875709</v>
      </c>
      <c r="BH17" s="12">
        <v>107.98827386461198</v>
      </c>
      <c r="BI17" s="12">
        <v>102.28837961913086</v>
      </c>
      <c r="BJ17" s="12">
        <v>101.01572368294001</v>
      </c>
      <c r="BK17" s="12">
        <v>92.325660969072487</v>
      </c>
      <c r="BL17" s="12">
        <v>93.904975781333633</v>
      </c>
      <c r="BM17" s="12">
        <v>94.44167997353361</v>
      </c>
      <c r="BN17" s="12">
        <v>112.77337560168235</v>
      </c>
      <c r="BO17" s="12">
        <v>85.930026014102623</v>
      </c>
      <c r="BP17" s="12">
        <v>126.34624252095819</v>
      </c>
      <c r="BQ17" s="12">
        <v>113.15809186053229</v>
      </c>
      <c r="BR17" s="12">
        <v>102.76149876299314</v>
      </c>
      <c r="BS17" s="12">
        <v>99.432463937409921</v>
      </c>
      <c r="BT17" s="12">
        <v>102.76705804935773</v>
      </c>
      <c r="BU17" s="12">
        <v>99.839724296180066</v>
      </c>
      <c r="BV17" s="12">
        <v>80.589109327411279</v>
      </c>
      <c r="BW17" s="12">
        <v>94.605218489596155</v>
      </c>
      <c r="BX17" s="12">
        <v>87.962996783608105</v>
      </c>
      <c r="BY17" s="12">
        <v>102.70431428361917</v>
      </c>
      <c r="BZ17" s="12">
        <v>94.583072293607984</v>
      </c>
      <c r="CA17" s="12">
        <v>91.158188095141668</v>
      </c>
      <c r="CB17" s="12">
        <v>108.04734554549213</v>
      </c>
      <c r="CC17" s="12">
        <v>90.546757544507273</v>
      </c>
      <c r="CD17" s="12">
        <v>110.3317233879352</v>
      </c>
      <c r="CE17" s="12">
        <v>104.95483618578874</v>
      </c>
      <c r="CF17" s="12">
        <v>77.34776115976274</v>
      </c>
      <c r="CG17" s="12">
        <v>103.55860265699448</v>
      </c>
      <c r="CH17" s="12">
        <v>87.456726557866205</v>
      </c>
      <c r="CI17" s="12">
        <v>107.89912064647069</v>
      </c>
      <c r="CJ17" s="12">
        <v>103.81652398573351</v>
      </c>
      <c r="CK17" s="12">
        <v>98.246505583665567</v>
      </c>
      <c r="CL17" s="12">
        <v>92.029597706277855</v>
      </c>
      <c r="CM17" s="12">
        <v>93.316680502175586</v>
      </c>
      <c r="CN17" s="12">
        <v>90.399828675435856</v>
      </c>
      <c r="CO17" s="12">
        <v>92.846289842418628</v>
      </c>
      <c r="CP17" s="12">
        <v>95.09352619497804</v>
      </c>
      <c r="CQ17" s="12">
        <v>100.9680661605671</v>
      </c>
      <c r="CR17" s="12">
        <v>88.684430718421936</v>
      </c>
      <c r="CS17" s="12">
        <v>90.794981385988649</v>
      </c>
      <c r="CT17" s="12">
        <v>90.454261933336966</v>
      </c>
      <c r="CU17" s="12">
        <v>99.138708517421037</v>
      </c>
      <c r="CV17" s="12">
        <v>91.483741723641288</v>
      </c>
      <c r="CW17" s="12">
        <v>96.530095813795924</v>
      </c>
      <c r="CX17" s="12">
        <v>103.13704049403896</v>
      </c>
      <c r="CY17" s="12">
        <v>100.77609456639038</v>
      </c>
      <c r="CZ17" s="12">
        <v>96.456881490303203</v>
      </c>
      <c r="DA17" s="12">
        <v>112.10355549119413</v>
      </c>
      <c r="DB17" s="12">
        <v>105.8735849961522</v>
      </c>
    </row>
    <row r="18" spans="2:106" x14ac:dyDescent="0.35">
      <c r="F18" s="64">
        <v>11</v>
      </c>
      <c r="G18" s="12">
        <v>87.095816322835162</v>
      </c>
      <c r="H18" s="12">
        <v>99.670615125069162</v>
      </c>
      <c r="I18" s="12">
        <v>107.68873178458307</v>
      </c>
      <c r="J18" s="12">
        <v>121.76993803004734</v>
      </c>
      <c r="K18" s="12">
        <v>93.400615494465455</v>
      </c>
      <c r="L18" s="12">
        <v>111.42068413173547</v>
      </c>
      <c r="M18" s="12">
        <v>117.86756911315024</v>
      </c>
      <c r="N18" s="12">
        <v>104.64495997221093</v>
      </c>
      <c r="O18" s="12">
        <v>102.81397660728544</v>
      </c>
      <c r="P18" s="12">
        <v>119.18433554237708</v>
      </c>
      <c r="Q18" s="12">
        <v>106.03708940616343</v>
      </c>
      <c r="R18" s="12">
        <v>100.22454287318396</v>
      </c>
      <c r="S18" s="12">
        <v>109.72584075498162</v>
      </c>
      <c r="T18" s="12">
        <v>113.95560502714943</v>
      </c>
      <c r="U18" s="12">
        <v>106.96527422405779</v>
      </c>
      <c r="V18" s="12">
        <v>103.91462435800349</v>
      </c>
      <c r="W18" s="12">
        <v>91.267350196721964</v>
      </c>
      <c r="X18" s="12">
        <v>81.137898430461064</v>
      </c>
      <c r="Y18" s="12">
        <v>93.479354998271447</v>
      </c>
      <c r="Z18" s="12">
        <v>100.50013113650493</v>
      </c>
      <c r="AA18" s="12">
        <v>111.53748598881066</v>
      </c>
      <c r="AB18" s="12">
        <v>115.26213964098133</v>
      </c>
      <c r="AC18" s="12">
        <v>91.205595506471582</v>
      </c>
      <c r="AD18" s="12">
        <v>90.22986685304204</v>
      </c>
      <c r="AE18" s="12">
        <v>97.898908077331726</v>
      </c>
      <c r="AF18" s="12">
        <v>99.852730070415419</v>
      </c>
      <c r="AG18" s="12">
        <v>90.192804943944793</v>
      </c>
      <c r="AH18" s="12">
        <v>106.26912424195325</v>
      </c>
      <c r="AI18" s="12">
        <v>115.1889707922237</v>
      </c>
      <c r="AJ18" s="12">
        <v>88.876766110479366</v>
      </c>
      <c r="AK18" s="12">
        <v>75.229002302512527</v>
      </c>
      <c r="AL18" s="12">
        <v>112.15944394061808</v>
      </c>
      <c r="AM18" s="12">
        <v>100.94731831268291</v>
      </c>
      <c r="AN18" s="12">
        <v>108.63783498061821</v>
      </c>
      <c r="AO18" s="12">
        <v>101.26829036162235</v>
      </c>
      <c r="AP18" s="12">
        <v>101.5371483641502</v>
      </c>
      <c r="AQ18" s="12">
        <v>103.11775920636137</v>
      </c>
      <c r="AR18" s="12">
        <v>91.135541677067522</v>
      </c>
      <c r="AS18" s="12">
        <v>104.05707396566868</v>
      </c>
      <c r="AT18" s="12">
        <v>76.797153067309409</v>
      </c>
      <c r="AU18" s="12">
        <v>97.156555764377117</v>
      </c>
      <c r="AV18" s="12">
        <v>94.176334894291358</v>
      </c>
      <c r="AW18" s="12">
        <v>80.538541421992704</v>
      </c>
      <c r="AX18" s="12">
        <v>100.61428409026121</v>
      </c>
      <c r="AY18" s="12">
        <v>95.246548678551335</v>
      </c>
      <c r="AZ18" s="12">
        <v>86.336160873179324</v>
      </c>
      <c r="BA18" s="12">
        <v>108.39158929011319</v>
      </c>
      <c r="BB18" s="12">
        <v>105.82185748498887</v>
      </c>
      <c r="BC18" s="12">
        <v>114.09262040397152</v>
      </c>
      <c r="BD18" s="12">
        <v>99.983549514581682</v>
      </c>
      <c r="BE18" s="12">
        <v>100.40057557271211</v>
      </c>
      <c r="BF18" s="12">
        <v>109.08878519112477</v>
      </c>
      <c r="BG18" s="12">
        <v>100.55528062148369</v>
      </c>
      <c r="BH18" s="12">
        <v>85.67009242833592</v>
      </c>
      <c r="BI18" s="12">
        <v>98.12519035913283</v>
      </c>
      <c r="BJ18" s="12">
        <v>109.19683316169539</v>
      </c>
      <c r="BK18" s="12">
        <v>96.600695340021048</v>
      </c>
      <c r="BL18" s="12">
        <v>109.73936948867049</v>
      </c>
      <c r="BM18" s="12">
        <v>105.46659748579259</v>
      </c>
      <c r="BN18" s="12">
        <v>120.47690941253677</v>
      </c>
      <c r="BO18" s="12">
        <v>109.63054844760336</v>
      </c>
      <c r="BP18" s="12">
        <v>106.77060825182707</v>
      </c>
      <c r="BQ18" s="12">
        <v>103.07121581499814</v>
      </c>
      <c r="BR18" s="12">
        <v>99.299086539394921</v>
      </c>
      <c r="BS18" s="12">
        <v>80.042503011645749</v>
      </c>
      <c r="BT18" s="12">
        <v>86.656030159792863</v>
      </c>
      <c r="BU18" s="12">
        <v>87.970886650145985</v>
      </c>
      <c r="BV18" s="12">
        <v>104.97648215969093</v>
      </c>
      <c r="BW18" s="12">
        <v>100.85130977822701</v>
      </c>
      <c r="BX18" s="12">
        <v>93.426263245055452</v>
      </c>
      <c r="BY18" s="12">
        <v>115.35345290903933</v>
      </c>
      <c r="BZ18" s="12">
        <v>83.299676387105137</v>
      </c>
      <c r="CA18" s="12">
        <v>104.08782625527238</v>
      </c>
      <c r="CB18" s="12">
        <v>93.993174030038062</v>
      </c>
      <c r="CC18" s="12">
        <v>107.33170963940211</v>
      </c>
      <c r="CD18" s="12">
        <v>105.34353148395894</v>
      </c>
      <c r="CE18" s="12">
        <v>109.43175564316334</v>
      </c>
      <c r="CF18" s="12">
        <v>103.02313765132567</v>
      </c>
      <c r="CG18" s="12">
        <v>97.555062236642698</v>
      </c>
      <c r="CH18" s="12">
        <v>88.61155745544238</v>
      </c>
      <c r="CI18" s="12">
        <v>101.34313040689449</v>
      </c>
      <c r="CJ18" s="12">
        <v>99.673673301003873</v>
      </c>
      <c r="CK18" s="12">
        <v>100.8858592082106</v>
      </c>
      <c r="CL18" s="12">
        <v>112.35566742252558</v>
      </c>
      <c r="CM18" s="12">
        <v>104.49465460405918</v>
      </c>
      <c r="CN18" s="12">
        <v>91.954769029689487</v>
      </c>
      <c r="CO18" s="12">
        <v>89.499838193296455</v>
      </c>
      <c r="CP18" s="12">
        <v>102.80203948932467</v>
      </c>
      <c r="CQ18" s="12">
        <v>89.900288710487075</v>
      </c>
      <c r="CR18" s="12">
        <v>116.39064066694118</v>
      </c>
      <c r="CS18" s="12">
        <v>84.278201736742631</v>
      </c>
      <c r="CT18" s="12">
        <v>98.131420397839975</v>
      </c>
      <c r="CU18" s="12">
        <v>93.810752130229957</v>
      </c>
      <c r="CV18" s="12">
        <v>95.422263054933865</v>
      </c>
      <c r="CW18" s="12">
        <v>103.93279151467141</v>
      </c>
      <c r="CX18" s="12">
        <v>116.60241650824901</v>
      </c>
      <c r="CY18" s="12">
        <v>96.703445503953844</v>
      </c>
      <c r="CZ18" s="12">
        <v>89.268667377473321</v>
      </c>
      <c r="DA18" s="12">
        <v>95.353334725223249</v>
      </c>
      <c r="DB18" s="12">
        <v>85.562453730381094</v>
      </c>
    </row>
    <row r="19" spans="2:106" x14ac:dyDescent="0.35">
      <c r="B19" s="65"/>
      <c r="C19" s="65"/>
      <c r="D19" s="65"/>
      <c r="F19" s="64">
        <v>12</v>
      </c>
      <c r="G19" s="12">
        <v>89.103957886982244</v>
      </c>
      <c r="H19" s="12">
        <v>111.77895683213137</v>
      </c>
      <c r="I19" s="12">
        <v>103.62550736099365</v>
      </c>
      <c r="J19" s="12">
        <v>100.66257825892535</v>
      </c>
      <c r="K19" s="12">
        <v>99.140254658414051</v>
      </c>
      <c r="L19" s="12">
        <v>85.558133630547673</v>
      </c>
      <c r="M19" s="12">
        <v>110.07679202302825</v>
      </c>
      <c r="N19" s="12">
        <v>103.29494014295051</v>
      </c>
      <c r="O19" s="12">
        <v>111.01454927265877</v>
      </c>
      <c r="P19" s="12">
        <v>93.762503436300904</v>
      </c>
      <c r="Q19" s="12">
        <v>101.80245933734113</v>
      </c>
      <c r="R19" s="12">
        <v>88.17497726122383</v>
      </c>
      <c r="S19" s="12">
        <v>102.78137122222688</v>
      </c>
      <c r="T19" s="12">
        <v>104.76887862532749</v>
      </c>
      <c r="U19" s="12">
        <v>99.82749159244122</v>
      </c>
      <c r="V19" s="12">
        <v>98.90042090555653</v>
      </c>
      <c r="W19" s="12">
        <v>98.272141965571791</v>
      </c>
      <c r="X19" s="12">
        <v>94.318045537511352</v>
      </c>
      <c r="Y19" s="12">
        <v>107.37280743123847</v>
      </c>
      <c r="Z19" s="12">
        <v>100.8321194400196</v>
      </c>
      <c r="AA19" s="12">
        <v>81.333621690282598</v>
      </c>
      <c r="AB19" s="12">
        <v>96.106021171726752</v>
      </c>
      <c r="AC19" s="12">
        <v>114.85796019551344</v>
      </c>
      <c r="AD19" s="12">
        <v>90.54195995995542</v>
      </c>
      <c r="AE19" s="12">
        <v>91.447407410305459</v>
      </c>
      <c r="AF19" s="12">
        <v>92.974153428804129</v>
      </c>
      <c r="AG19" s="12">
        <v>90.99300111993216</v>
      </c>
      <c r="AH19" s="12">
        <v>95.751966253010323</v>
      </c>
      <c r="AI19" s="12">
        <v>108.56805399962468</v>
      </c>
      <c r="AJ19" s="12">
        <v>100.98267491921433</v>
      </c>
      <c r="AK19" s="12">
        <v>104.57180249213707</v>
      </c>
      <c r="AL19" s="12">
        <v>98.593534655810799</v>
      </c>
      <c r="AM19" s="12">
        <v>99.733370259491494</v>
      </c>
      <c r="AN19" s="12">
        <v>89.556749824259896</v>
      </c>
      <c r="AO19" s="12">
        <v>107.17843704478582</v>
      </c>
      <c r="AP19" s="12">
        <v>105.64511992706684</v>
      </c>
      <c r="AQ19" s="12">
        <v>93.529422681604046</v>
      </c>
      <c r="AR19" s="12">
        <v>102.09014388019568</v>
      </c>
      <c r="AS19" s="12">
        <v>108.26607902126852</v>
      </c>
      <c r="AT19" s="12">
        <v>113.78546130581526</v>
      </c>
      <c r="AU19" s="12">
        <v>109.78493517322931</v>
      </c>
      <c r="AV19" s="12">
        <v>84.39043338294141</v>
      </c>
      <c r="AW19" s="12">
        <v>99.046531229396351</v>
      </c>
      <c r="AX19" s="12">
        <v>99.192448285612045</v>
      </c>
      <c r="AY19" s="12">
        <v>78.286905388813466</v>
      </c>
      <c r="AZ19" s="12">
        <v>101.51316044139094</v>
      </c>
      <c r="BA19" s="12">
        <v>92.401444615097716</v>
      </c>
      <c r="BB19" s="12">
        <v>93.542610354779754</v>
      </c>
      <c r="BC19" s="12">
        <v>108.56364295032108</v>
      </c>
      <c r="BD19" s="12">
        <v>100.62501612774213</v>
      </c>
      <c r="BE19" s="12">
        <v>111.08214746636804</v>
      </c>
      <c r="BF19" s="12">
        <v>88.354693414294161</v>
      </c>
      <c r="BG19" s="12">
        <v>103.68602286471287</v>
      </c>
      <c r="BH19" s="12">
        <v>95.447728906583507</v>
      </c>
      <c r="BI19" s="12">
        <v>105.2722043619724</v>
      </c>
      <c r="BJ19" s="12">
        <v>96.106839716958348</v>
      </c>
      <c r="BK19" s="12">
        <v>99.411772932944587</v>
      </c>
      <c r="BL19" s="12">
        <v>90.644369063375052</v>
      </c>
      <c r="BM19" s="12">
        <v>98.745579432579689</v>
      </c>
      <c r="BN19" s="12">
        <v>90.223705026437528</v>
      </c>
      <c r="BO19" s="12">
        <v>116.67262949922588</v>
      </c>
      <c r="BP19" s="12">
        <v>103.74914179701591</v>
      </c>
      <c r="BQ19" s="12">
        <v>95.937935182155343</v>
      </c>
      <c r="BR19" s="12">
        <v>101.57431259140139</v>
      </c>
      <c r="BS19" s="12">
        <v>101.24130110634724</v>
      </c>
      <c r="BT19" s="12">
        <v>98.103385223657824</v>
      </c>
      <c r="BU19" s="12">
        <v>98.854229943390237</v>
      </c>
      <c r="BV19" s="12">
        <v>97.66525888844626</v>
      </c>
      <c r="BW19" s="12">
        <v>112.45639396074694</v>
      </c>
      <c r="BX19" s="12">
        <v>99.552721874351846</v>
      </c>
      <c r="BY19" s="12">
        <v>109.4389179139398</v>
      </c>
      <c r="BZ19" s="12">
        <v>91.927234077593312</v>
      </c>
      <c r="CA19" s="12">
        <v>83.948600856820121</v>
      </c>
      <c r="CB19" s="12">
        <v>95.018333720508963</v>
      </c>
      <c r="CC19" s="12">
        <v>97.196368894947227</v>
      </c>
      <c r="CD19" s="12">
        <v>99.528210992139066</v>
      </c>
      <c r="CE19" s="12">
        <v>87.295495884609409</v>
      </c>
      <c r="CF19" s="12">
        <v>96.701831150858197</v>
      </c>
      <c r="CG19" s="12">
        <v>92.190430475602625</v>
      </c>
      <c r="CH19" s="12">
        <v>85.897011356428266</v>
      </c>
      <c r="CI19" s="12">
        <v>105.41249391972087</v>
      </c>
      <c r="CJ19" s="12">
        <v>98.428006620088127</v>
      </c>
      <c r="CK19" s="12">
        <v>90.274159245018382</v>
      </c>
      <c r="CL19" s="12">
        <v>98.511600551864831</v>
      </c>
      <c r="CM19" s="12">
        <v>83.876023179618642</v>
      </c>
      <c r="CN19" s="12">
        <v>116.53002072998788</v>
      </c>
      <c r="CO19" s="12">
        <v>97.375743987504393</v>
      </c>
      <c r="CP19" s="12">
        <v>88.071226653119083</v>
      </c>
      <c r="CQ19" s="12">
        <v>111.49589934357209</v>
      </c>
      <c r="CR19" s="12">
        <v>85.725389706203714</v>
      </c>
      <c r="CS19" s="12">
        <v>110.12394932331517</v>
      </c>
      <c r="CT19" s="12">
        <v>100.22607764549321</v>
      </c>
      <c r="CU19" s="12">
        <v>110.38142727338709</v>
      </c>
      <c r="CV19" s="12">
        <v>102.70114242084674</v>
      </c>
      <c r="CW19" s="12">
        <v>89.10257090756204</v>
      </c>
      <c r="CX19" s="12">
        <v>92.413677318836562</v>
      </c>
      <c r="CY19" s="12">
        <v>91.052527548163198</v>
      </c>
      <c r="CZ19" s="12">
        <v>96.363055743131554</v>
      </c>
      <c r="DA19" s="12">
        <v>79.633867042139173</v>
      </c>
      <c r="DB19" s="12">
        <v>115.34353941679001</v>
      </c>
    </row>
    <row r="20" spans="2:106" x14ac:dyDescent="0.35">
      <c r="B20" s="65"/>
      <c r="C20" s="65"/>
      <c r="D20" s="66"/>
      <c r="F20" s="64">
        <v>13</v>
      </c>
      <c r="G20" s="12">
        <v>103.36933680955553</v>
      </c>
      <c r="H20" s="12">
        <v>92.828497852315195</v>
      </c>
      <c r="I20" s="12">
        <v>108.26607902126852</v>
      </c>
      <c r="J20" s="12">
        <v>91.128743204171769</v>
      </c>
      <c r="K20" s="12">
        <v>106.37655830360018</v>
      </c>
      <c r="L20" s="12">
        <v>102.77102571999421</v>
      </c>
      <c r="M20" s="12">
        <v>109.35563093662495</v>
      </c>
      <c r="N20" s="12">
        <v>126.37098077684641</v>
      </c>
      <c r="O20" s="12">
        <v>102.77022991213016</v>
      </c>
      <c r="P20" s="12">
        <v>89.615935191977769</v>
      </c>
      <c r="Q20" s="12">
        <v>103.08405105897691</v>
      </c>
      <c r="R20" s="12">
        <v>106.01048668613657</v>
      </c>
      <c r="S20" s="12">
        <v>117.18553903629072</v>
      </c>
      <c r="T20" s="12">
        <v>108.82259882928338</v>
      </c>
      <c r="U20" s="12">
        <v>101.31611841425183</v>
      </c>
      <c r="V20" s="12">
        <v>86.238253768533468</v>
      </c>
      <c r="W20" s="12">
        <v>105.98118958805571</v>
      </c>
      <c r="X20" s="12">
        <v>86.098873705486767</v>
      </c>
      <c r="Y20" s="12">
        <v>105.349716047931</v>
      </c>
      <c r="Z20" s="12">
        <v>104.3604927668639</v>
      </c>
      <c r="AA20" s="12">
        <v>84.713304002070799</v>
      </c>
      <c r="AB20" s="12">
        <v>90.874152899777982</v>
      </c>
      <c r="AC20" s="12">
        <v>113.76570253341924</v>
      </c>
      <c r="AD20" s="12">
        <v>119.26691766129807</v>
      </c>
      <c r="AE20" s="12">
        <v>115.56832103233319</v>
      </c>
      <c r="AF20" s="12">
        <v>96.015083070233231</v>
      </c>
      <c r="AG20" s="12">
        <v>100.95192262961064</v>
      </c>
      <c r="AH20" s="12">
        <v>93.380629348393995</v>
      </c>
      <c r="AI20" s="12">
        <v>90.507217262347694</v>
      </c>
      <c r="AJ20" s="12">
        <v>111.59871771960752</v>
      </c>
      <c r="AK20" s="12">
        <v>114.47670001653023</v>
      </c>
      <c r="AL20" s="12">
        <v>90.211358635860961</v>
      </c>
      <c r="AM20" s="12">
        <v>89.293132784951013</v>
      </c>
      <c r="AN20" s="12">
        <v>86.685770636540838</v>
      </c>
      <c r="AO20" s="12">
        <v>92.099833434622269</v>
      </c>
      <c r="AP20" s="12">
        <v>101.44509613164701</v>
      </c>
      <c r="AQ20" s="12">
        <v>77.74721123278141</v>
      </c>
      <c r="AR20" s="12">
        <v>109.67809228313854</v>
      </c>
      <c r="AS20" s="12">
        <v>97.366239767870866</v>
      </c>
      <c r="AT20" s="12">
        <v>96.947224190080306</v>
      </c>
      <c r="AU20" s="12">
        <v>104.7089656618482</v>
      </c>
      <c r="AV20" s="12">
        <v>105.59853106096853</v>
      </c>
      <c r="AW20" s="12">
        <v>92.863081388350111</v>
      </c>
      <c r="AX20" s="12">
        <v>82.589088176609948</v>
      </c>
      <c r="AY20" s="12">
        <v>94.314453033439349</v>
      </c>
      <c r="AZ20" s="12">
        <v>105.69273197470466</v>
      </c>
      <c r="BA20" s="12">
        <v>85.111981004592963</v>
      </c>
      <c r="BB20" s="12">
        <v>90.805486049794126</v>
      </c>
      <c r="BC20" s="12">
        <v>100.754607754061</v>
      </c>
      <c r="BD20" s="12">
        <v>96.275460034667049</v>
      </c>
      <c r="BE20" s="12">
        <v>118.06347427191213</v>
      </c>
      <c r="BF20" s="12">
        <v>92.569848927814746</v>
      </c>
      <c r="BG20" s="12">
        <v>103.05437879433157</v>
      </c>
      <c r="BH20" s="12">
        <v>70.669887261465192</v>
      </c>
      <c r="BI20" s="12">
        <v>96.667088453250472</v>
      </c>
      <c r="BJ20" s="12">
        <v>104.95743961437256</v>
      </c>
      <c r="BK20" s="12">
        <v>85.217755238409154</v>
      </c>
      <c r="BL20" s="12">
        <v>101.72476575244218</v>
      </c>
      <c r="BM20" s="12">
        <v>104.49465460405918</v>
      </c>
      <c r="BN20" s="12">
        <v>100.22837411961518</v>
      </c>
      <c r="BO20" s="12">
        <v>91.096956364344805</v>
      </c>
      <c r="BP20" s="12">
        <v>91.283038980327547</v>
      </c>
      <c r="BQ20" s="12">
        <v>108.05157469585538</v>
      </c>
      <c r="BR20" s="12">
        <v>99.460044364241185</v>
      </c>
      <c r="BS20" s="12">
        <v>99.968258634908125</v>
      </c>
      <c r="BT20" s="12">
        <v>85.49706106132362</v>
      </c>
      <c r="BU20" s="12">
        <v>93.398705555591732</v>
      </c>
      <c r="BV20" s="12">
        <v>84.374881023541093</v>
      </c>
      <c r="BW20" s="12">
        <v>113.43396434094757</v>
      </c>
      <c r="BX20" s="12">
        <v>89.085927154519595</v>
      </c>
      <c r="BY20" s="12">
        <v>112.04173258884111</v>
      </c>
      <c r="BZ20" s="12">
        <v>100.84439761849353</v>
      </c>
      <c r="CA20" s="12">
        <v>111.22032244893489</v>
      </c>
      <c r="CB20" s="12">
        <v>104.00480075768428</v>
      </c>
      <c r="CC20" s="12">
        <v>100.66411303123459</v>
      </c>
      <c r="CD20" s="12">
        <v>112.5803126138635</v>
      </c>
      <c r="CE20" s="12">
        <v>95.378880157659296</v>
      </c>
      <c r="CF20" s="12">
        <v>100.02562501322245</v>
      </c>
      <c r="CG20" s="12">
        <v>113.45097189187072</v>
      </c>
      <c r="CH20" s="12">
        <v>96.996075424249284</v>
      </c>
      <c r="CI20" s="12">
        <v>106.61747208141605</v>
      </c>
      <c r="CJ20" s="12">
        <v>91.058234627416823</v>
      </c>
      <c r="CK20" s="12">
        <v>90.746960065735038</v>
      </c>
      <c r="CL20" s="12">
        <v>83.745556164649315</v>
      </c>
      <c r="CM20" s="12">
        <v>81.169548846082762</v>
      </c>
      <c r="CN20" s="12">
        <v>95.756979842553847</v>
      </c>
      <c r="CO20" s="12">
        <v>85.035083227558061</v>
      </c>
      <c r="CP20" s="12">
        <v>95.47146671829978</v>
      </c>
      <c r="CQ20" s="12">
        <v>99.82212557370076</v>
      </c>
      <c r="CR20" s="12">
        <v>107.19229547030409</v>
      </c>
      <c r="CS20" s="12">
        <v>95.650432538241148</v>
      </c>
      <c r="CT20" s="12">
        <v>111.61672571470262</v>
      </c>
      <c r="CU20" s="12">
        <v>109.07375579117797</v>
      </c>
      <c r="CV20" s="12">
        <v>108.19416072772583</v>
      </c>
      <c r="CW20" s="12">
        <v>97.125473782944027</v>
      </c>
      <c r="CX20" s="12">
        <v>108.58019575389335</v>
      </c>
      <c r="CY20" s="12">
        <v>90.934315974300262</v>
      </c>
      <c r="CZ20" s="12">
        <v>123.39911588933319</v>
      </c>
      <c r="DA20" s="12">
        <v>106.48378772893921</v>
      </c>
      <c r="DB20" s="12">
        <v>99.075726009323262</v>
      </c>
    </row>
    <row r="21" spans="2:106" x14ac:dyDescent="0.35">
      <c r="B21" s="65"/>
      <c r="C21" s="65"/>
      <c r="D21" s="66"/>
      <c r="F21" s="64">
        <v>14</v>
      </c>
      <c r="G21" s="12">
        <v>96.628241660800995</v>
      </c>
      <c r="H21" s="12">
        <v>117.31077645672485</v>
      </c>
      <c r="I21" s="12">
        <v>92.733194176253164</v>
      </c>
      <c r="J21" s="12">
        <v>112.13065843330696</v>
      </c>
      <c r="K21" s="12">
        <v>88.745162227132823</v>
      </c>
      <c r="L21" s="12">
        <v>96.360611476120539</v>
      </c>
      <c r="M21" s="12">
        <v>102.60763499682071</v>
      </c>
      <c r="N21" s="12">
        <v>91.385470821114723</v>
      </c>
      <c r="O21" s="12">
        <v>102.73925024885102</v>
      </c>
      <c r="P21" s="12">
        <v>108.42210283735767</v>
      </c>
      <c r="Q21" s="12">
        <v>98.321027305792086</v>
      </c>
      <c r="R21" s="12">
        <v>111.8589468911523</v>
      </c>
      <c r="S21" s="12">
        <v>84.150599630083889</v>
      </c>
      <c r="T21" s="12">
        <v>107.49685113987653</v>
      </c>
      <c r="U21" s="12">
        <v>127.29284460656345</v>
      </c>
      <c r="V21" s="12">
        <v>98.106500243011396</v>
      </c>
      <c r="W21" s="12">
        <v>104.78001993542421</v>
      </c>
      <c r="X21" s="12">
        <v>93.569917933200486</v>
      </c>
      <c r="Y21" s="12">
        <v>80.713437253143638</v>
      </c>
      <c r="Z21" s="12">
        <v>85.644399203010835</v>
      </c>
      <c r="AA21" s="12">
        <v>111.2793713924475</v>
      </c>
      <c r="AB21" s="12">
        <v>91.601862348034047</v>
      </c>
      <c r="AC21" s="12">
        <v>117.12887751637027</v>
      </c>
      <c r="AD21" s="12">
        <v>94.104587131005246</v>
      </c>
      <c r="AE21" s="12">
        <v>101.44354999065399</v>
      </c>
      <c r="AF21" s="12">
        <v>98.888870322844014</v>
      </c>
      <c r="AG21" s="12">
        <v>103.85027760785306</v>
      </c>
      <c r="AH21" s="12">
        <v>102.44020839090808</v>
      </c>
      <c r="AI21" s="12">
        <v>85.944441505125724</v>
      </c>
      <c r="AJ21" s="12">
        <v>98.267480805225205</v>
      </c>
      <c r="AK21" s="12">
        <v>89.996649674139917</v>
      </c>
      <c r="AL21" s="12">
        <v>101.80789356818423</v>
      </c>
      <c r="AM21" s="12">
        <v>92.605080478824675</v>
      </c>
      <c r="AN21" s="12">
        <v>77.908191794995219</v>
      </c>
      <c r="AO21" s="12">
        <v>100.90428784460528</v>
      </c>
      <c r="AP21" s="12">
        <v>97.559007169911638</v>
      </c>
      <c r="AQ21" s="12">
        <v>109.46522504818859</v>
      </c>
      <c r="AR21" s="12">
        <v>120.2697265194729</v>
      </c>
      <c r="AS21" s="12">
        <v>92.890684552548919</v>
      </c>
      <c r="AT21" s="12">
        <v>111.3504711407586</v>
      </c>
      <c r="AU21" s="12">
        <v>102.22795506488183</v>
      </c>
      <c r="AV21" s="12">
        <v>100.65490439737914</v>
      </c>
      <c r="AW21" s="12">
        <v>89.471916705952026</v>
      </c>
      <c r="AX21" s="12">
        <v>97.454835920507321</v>
      </c>
      <c r="AY21" s="12">
        <v>101.30531816466828</v>
      </c>
      <c r="AZ21" s="12">
        <v>87.037563187186606</v>
      </c>
      <c r="BA21" s="12">
        <v>106.23563209956046</v>
      </c>
      <c r="BB21" s="12">
        <v>104.26059614255792</v>
      </c>
      <c r="BC21" s="12">
        <v>111.6785258796881</v>
      </c>
      <c r="BD21" s="12">
        <v>88.906529324594885</v>
      </c>
      <c r="BE21" s="12">
        <v>98.044154381204862</v>
      </c>
      <c r="BF21" s="12">
        <v>104.35712763646734</v>
      </c>
      <c r="BG21" s="12">
        <v>93.827418620639946</v>
      </c>
      <c r="BH21" s="12">
        <v>114.61996816942701</v>
      </c>
      <c r="BI21" s="12">
        <v>103.79268385586329</v>
      </c>
      <c r="BJ21" s="12">
        <v>104.15028580391663</v>
      </c>
      <c r="BK21" s="12">
        <v>108.55370672070421</v>
      </c>
      <c r="BL21" s="12">
        <v>92.669290804769844</v>
      </c>
      <c r="BM21" s="12">
        <v>104.30923137173522</v>
      </c>
      <c r="BN21" s="12">
        <v>109.9291810329305</v>
      </c>
      <c r="BO21" s="12">
        <v>99.617034518450964</v>
      </c>
      <c r="BP21" s="12">
        <v>107.27377482689917</v>
      </c>
      <c r="BQ21" s="12">
        <v>103.70076804756536</v>
      </c>
      <c r="BR21" s="12">
        <v>92.209097854356514</v>
      </c>
      <c r="BS21" s="12">
        <v>93.130927578022238</v>
      </c>
      <c r="BT21" s="12">
        <v>94.837367012223694</v>
      </c>
      <c r="BU21" s="12">
        <v>83.031466399552301</v>
      </c>
      <c r="BV21" s="12">
        <v>101.90441369340988</v>
      </c>
      <c r="BW21" s="12">
        <v>106.20036644249922</v>
      </c>
      <c r="BX21" s="12">
        <v>98.955809132894501</v>
      </c>
      <c r="BY21" s="12">
        <v>110.8780568552902</v>
      </c>
      <c r="BZ21" s="12">
        <v>112.46969532076037</v>
      </c>
      <c r="CA21" s="12">
        <v>102.91121295958874</v>
      </c>
      <c r="CB21" s="12">
        <v>111.42802830145229</v>
      </c>
      <c r="CC21" s="12">
        <v>105.69814346818021</v>
      </c>
      <c r="CD21" s="12">
        <v>91.046820468909573</v>
      </c>
      <c r="CE21" s="12">
        <v>106.08304162597051</v>
      </c>
      <c r="CF21" s="12">
        <v>113.99625944031868</v>
      </c>
      <c r="CG21" s="12">
        <v>96.27136730850907</v>
      </c>
      <c r="CH21" s="12">
        <v>88.301783560018521</v>
      </c>
      <c r="CI21" s="12">
        <v>109.071459317056</v>
      </c>
      <c r="CJ21" s="12">
        <v>102.43549038714264</v>
      </c>
      <c r="CK21" s="12">
        <v>102.12769464269513</v>
      </c>
      <c r="CL21" s="12">
        <v>96.497581378207542</v>
      </c>
      <c r="CM21" s="12">
        <v>90.07582118792925</v>
      </c>
      <c r="CN21" s="12">
        <v>107.65586491979775</v>
      </c>
      <c r="CO21" s="12">
        <v>90.108312886150088</v>
      </c>
      <c r="CP21" s="12">
        <v>76.126127876341343</v>
      </c>
      <c r="CQ21" s="12">
        <v>110.89881607185816</v>
      </c>
      <c r="CR21" s="12">
        <v>98.917348875693278</v>
      </c>
      <c r="CS21" s="12">
        <v>104.72691681352444</v>
      </c>
      <c r="CT21" s="12">
        <v>83.650241119903512</v>
      </c>
      <c r="CU21" s="12">
        <v>86.966349752037786</v>
      </c>
      <c r="CV21" s="12">
        <v>89.538241607078817</v>
      </c>
      <c r="CW21" s="12">
        <v>125.16826498322189</v>
      </c>
      <c r="CX21" s="12">
        <v>93.763435668370221</v>
      </c>
      <c r="CY21" s="12">
        <v>85.483918862883002</v>
      </c>
      <c r="CZ21" s="12">
        <v>87.543606039253063</v>
      </c>
      <c r="DA21" s="12">
        <v>90.407104633050039</v>
      </c>
      <c r="DB21" s="12">
        <v>98.181988303258549</v>
      </c>
    </row>
    <row r="22" spans="2:106" x14ac:dyDescent="0.35">
      <c r="B22" s="65"/>
      <c r="C22" s="65"/>
      <c r="D22" s="66"/>
      <c r="F22" s="64">
        <v>15</v>
      </c>
      <c r="G22" s="12">
        <v>79.300082486588508</v>
      </c>
      <c r="H22" s="12">
        <v>100.48021320253611</v>
      </c>
      <c r="I22" s="12">
        <v>101.41495775096701</v>
      </c>
      <c r="J22" s="12">
        <v>93.495430317125283</v>
      </c>
      <c r="K22" s="12">
        <v>115.98791641299613</v>
      </c>
      <c r="L22" s="12">
        <v>95.267091890127631</v>
      </c>
      <c r="M22" s="12">
        <v>117.98971425159834</v>
      </c>
      <c r="N22" s="12">
        <v>79.842323227785528</v>
      </c>
      <c r="O22" s="12">
        <v>99.719602783443406</v>
      </c>
      <c r="P22" s="12">
        <v>107.74539330450352</v>
      </c>
      <c r="Q22" s="12">
        <v>99.582587406621315</v>
      </c>
      <c r="R22" s="12">
        <v>90.588526088686194</v>
      </c>
      <c r="S22" s="12">
        <v>102.82352630165406</v>
      </c>
      <c r="T22" s="12">
        <v>101.73484977494809</v>
      </c>
      <c r="U22" s="12">
        <v>130.46006895601749</v>
      </c>
      <c r="V22" s="12">
        <v>116.42006282054354</v>
      </c>
      <c r="W22" s="12">
        <v>98.11661837156862</v>
      </c>
      <c r="X22" s="12">
        <v>96.491078491089866</v>
      </c>
      <c r="Y22" s="12">
        <v>113.38321453658864</v>
      </c>
      <c r="Z22" s="12">
        <v>95.694963672576705</v>
      </c>
      <c r="AA22" s="12">
        <v>115.84403435117565</v>
      </c>
      <c r="AB22" s="12">
        <v>106.6718484958983</v>
      </c>
      <c r="AC22" s="12">
        <v>86.934062690124847</v>
      </c>
      <c r="AD22" s="12">
        <v>94.135509950865526</v>
      </c>
      <c r="AE22" s="12">
        <v>79.479252942837775</v>
      </c>
      <c r="AF22" s="12">
        <v>100.19622348190751</v>
      </c>
      <c r="AG22" s="12">
        <v>104.10279881180031</v>
      </c>
      <c r="AH22" s="12">
        <v>102.86813701677602</v>
      </c>
      <c r="AI22" s="12">
        <v>93.998676472983789</v>
      </c>
      <c r="AJ22" s="12">
        <v>122.0568836084567</v>
      </c>
      <c r="AK22" s="12">
        <v>99.303690856322646</v>
      </c>
      <c r="AL22" s="12">
        <v>100.41588918975322</v>
      </c>
      <c r="AM22" s="12">
        <v>93.898541106318589</v>
      </c>
      <c r="AN22" s="12">
        <v>104.23464143750607</v>
      </c>
      <c r="AO22" s="12">
        <v>84.69111233134754</v>
      </c>
      <c r="AP22" s="12">
        <v>124.17546056676656</v>
      </c>
      <c r="AQ22" s="12">
        <v>106.5595031628618</v>
      </c>
      <c r="AR22" s="12">
        <v>102.97352471534396</v>
      </c>
      <c r="AS22" s="12">
        <v>111.27214090956841</v>
      </c>
      <c r="AT22" s="12">
        <v>92.384073266293854</v>
      </c>
      <c r="AU22" s="12">
        <v>89.274124345683958</v>
      </c>
      <c r="AV22" s="12">
        <v>74.510137690231204</v>
      </c>
      <c r="AW22" s="12">
        <v>97.448514932329999</v>
      </c>
      <c r="AX22" s="12">
        <v>92.715243024576921</v>
      </c>
      <c r="AY22" s="12">
        <v>94.005088410631288</v>
      </c>
      <c r="AZ22" s="12">
        <v>93.382527918583946</v>
      </c>
      <c r="BA22" s="12">
        <v>95.013990883307997</v>
      </c>
      <c r="BB22" s="12">
        <v>106.73890099278651</v>
      </c>
      <c r="BC22" s="12">
        <v>96.103542798664421</v>
      </c>
      <c r="BD22" s="12">
        <v>85.699923854554072</v>
      </c>
      <c r="BE22" s="12">
        <v>117.65638444339857</v>
      </c>
      <c r="BF22" s="12">
        <v>104.67395011582994</v>
      </c>
      <c r="BG22" s="12">
        <v>90.269247973628808</v>
      </c>
      <c r="BH22" s="12">
        <v>70.781209412962198</v>
      </c>
      <c r="BI22" s="12">
        <v>99.130261585378321</v>
      </c>
      <c r="BJ22" s="12">
        <v>87.309206517238636</v>
      </c>
      <c r="BK22" s="12">
        <v>107.33371052774601</v>
      </c>
      <c r="BL22" s="12">
        <v>101.53249857248738</v>
      </c>
      <c r="BM22" s="12">
        <v>106.66325377096655</v>
      </c>
      <c r="BN22" s="12">
        <v>91.006757227296475</v>
      </c>
      <c r="BO22" s="12">
        <v>95.261964613746386</v>
      </c>
      <c r="BP22" s="12">
        <v>107.90121248428477</v>
      </c>
      <c r="BQ22" s="12">
        <v>104.576895662467</v>
      </c>
      <c r="BR22" s="12">
        <v>114.66914909542538</v>
      </c>
      <c r="BS22" s="12">
        <v>99.394140104413964</v>
      </c>
      <c r="BT22" s="12">
        <v>90.748142408847343</v>
      </c>
      <c r="BU22" s="12">
        <v>107.66510765970452</v>
      </c>
      <c r="BV22" s="12">
        <v>89.929551702516619</v>
      </c>
      <c r="BW22" s="12">
        <v>86.088823789032176</v>
      </c>
      <c r="BX22" s="12">
        <v>108.72144028107869</v>
      </c>
      <c r="BY22" s="12">
        <v>101.74029537447495</v>
      </c>
      <c r="BZ22" s="12">
        <v>103.42281509801978</v>
      </c>
      <c r="CA22" s="12">
        <v>97.52667463326361</v>
      </c>
      <c r="CB22" s="12">
        <v>105.19062268722337</v>
      </c>
      <c r="CC22" s="12">
        <v>82.281406119000167</v>
      </c>
      <c r="CD22" s="12">
        <v>106.53201368550071</v>
      </c>
      <c r="CE22" s="12">
        <v>106.11898940405808</v>
      </c>
      <c r="CF22" s="12">
        <v>88.989657140336931</v>
      </c>
      <c r="CG22" s="12">
        <v>95.152120391139761</v>
      </c>
      <c r="CH22" s="12">
        <v>102.95593736154842</v>
      </c>
      <c r="CI22" s="12">
        <v>103.09287315758411</v>
      </c>
      <c r="CJ22" s="12">
        <v>86.810939844872337</v>
      </c>
      <c r="CK22" s="12">
        <v>82.627286954084411</v>
      </c>
      <c r="CL22" s="12">
        <v>88.413264873088337</v>
      </c>
      <c r="CM22" s="12">
        <v>101.28834471979644</v>
      </c>
      <c r="CN22" s="12">
        <v>97.417671693256125</v>
      </c>
      <c r="CO22" s="12">
        <v>100.09754330676515</v>
      </c>
      <c r="CP22" s="12">
        <v>103.36851826432394</v>
      </c>
      <c r="CQ22" s="12">
        <v>93.538835951767396</v>
      </c>
      <c r="CR22" s="12">
        <v>108.49868229124695</v>
      </c>
      <c r="CS22" s="12">
        <v>79.963376972591504</v>
      </c>
      <c r="CT22" s="12">
        <v>115.45367922517471</v>
      </c>
      <c r="CU22" s="12">
        <v>102.00265048988513</v>
      </c>
      <c r="CV22" s="12">
        <v>103.25860582961468</v>
      </c>
      <c r="CW22" s="12">
        <v>104.08034566135029</v>
      </c>
      <c r="CX22" s="12">
        <v>94.257723301416263</v>
      </c>
      <c r="CY22" s="12">
        <v>81.023393047507852</v>
      </c>
      <c r="CZ22" s="12">
        <v>88.501122061279602</v>
      </c>
      <c r="DA22" s="12">
        <v>106.91854893375421</v>
      </c>
      <c r="DB22" s="12">
        <v>110.07679202302825</v>
      </c>
    </row>
    <row r="23" spans="2:106" x14ac:dyDescent="0.35">
      <c r="B23" s="65"/>
      <c r="C23" s="65"/>
      <c r="D23" s="65"/>
      <c r="F23" s="64">
        <v>16</v>
      </c>
      <c r="G23" s="12">
        <v>115.2230313688051</v>
      </c>
      <c r="H23" s="12">
        <v>92.010680216480978</v>
      </c>
      <c r="I23" s="12">
        <v>96.202393504063366</v>
      </c>
      <c r="J23" s="12">
        <v>103.33049001710606</v>
      </c>
      <c r="K23" s="12">
        <v>97.257577888376545</v>
      </c>
      <c r="L23" s="12">
        <v>106.58417320664739</v>
      </c>
      <c r="M23" s="12">
        <v>124.17546056676656</v>
      </c>
      <c r="N23" s="12">
        <v>90.739934219163842</v>
      </c>
      <c r="O23" s="12">
        <v>108.61009539221413</v>
      </c>
      <c r="P23" s="12">
        <v>120.11693140957505</v>
      </c>
      <c r="Q23" s="12">
        <v>118.64455043687485</v>
      </c>
      <c r="R23" s="12">
        <v>114.98369783803355</v>
      </c>
      <c r="S23" s="12">
        <v>95.937105268239975</v>
      </c>
      <c r="T23" s="12">
        <v>96.705878402281087</v>
      </c>
      <c r="U23" s="12">
        <v>100.76304331741994</v>
      </c>
      <c r="V23" s="12">
        <v>107.40094492357457</v>
      </c>
      <c r="W23" s="12">
        <v>81.385826686164364</v>
      </c>
      <c r="X23" s="12">
        <v>97.38761289336253</v>
      </c>
      <c r="Y23" s="12">
        <v>85.995600582100451</v>
      </c>
      <c r="Z23" s="12">
        <v>100.24214159566327</v>
      </c>
      <c r="AA23" s="12">
        <v>109.03803538676584</v>
      </c>
      <c r="AB23" s="12">
        <v>100.21611867850879</v>
      </c>
      <c r="AC23" s="12">
        <v>113.09831532125827</v>
      </c>
      <c r="AD23" s="12">
        <v>111.08496689994354</v>
      </c>
      <c r="AE23" s="12">
        <v>95.884718373417854</v>
      </c>
      <c r="AF23" s="12">
        <v>113.99625944031868</v>
      </c>
      <c r="AG23" s="12">
        <v>98.784892341063824</v>
      </c>
      <c r="AH23" s="12">
        <v>106.08672507951269</v>
      </c>
      <c r="AI23" s="12">
        <v>106.16055331192911</v>
      </c>
      <c r="AJ23" s="12">
        <v>96.252495293447282</v>
      </c>
      <c r="AK23" s="12">
        <v>105.34794253326254</v>
      </c>
      <c r="AL23" s="12">
        <v>90.580181474797428</v>
      </c>
      <c r="AM23" s="12">
        <v>91.177401170716621</v>
      </c>
      <c r="AN23" s="12">
        <v>98.209978002705611</v>
      </c>
      <c r="AO23" s="12">
        <v>104.30587761002243</v>
      </c>
      <c r="AP23" s="12">
        <v>88.260742611601017</v>
      </c>
      <c r="AQ23" s="12">
        <v>103.53497853211593</v>
      </c>
      <c r="AR23" s="12">
        <v>108.88260274223285</v>
      </c>
      <c r="AS23" s="12">
        <v>100.23678694560658</v>
      </c>
      <c r="AT23" s="12">
        <v>82.547160470858216</v>
      </c>
      <c r="AU23" s="12">
        <v>92.80969404935604</v>
      </c>
      <c r="AV23" s="12">
        <v>109.44369276112411</v>
      </c>
      <c r="AW23" s="12">
        <v>97.085592440271284</v>
      </c>
      <c r="AX23" s="12">
        <v>102.93276798402076</v>
      </c>
      <c r="AY23" s="12">
        <v>78.319101501256227</v>
      </c>
      <c r="AZ23" s="12">
        <v>103.74011506210081</v>
      </c>
      <c r="BA23" s="12">
        <v>99.154067609197227</v>
      </c>
      <c r="BB23" s="12">
        <v>107.03367959431489</v>
      </c>
      <c r="BC23" s="12">
        <v>98.534030964947306</v>
      </c>
      <c r="BD23" s="12">
        <v>106.42537543171784</v>
      </c>
      <c r="BE23" s="12">
        <v>92.324637787532993</v>
      </c>
      <c r="BF23" s="12">
        <v>113.32350620941725</v>
      </c>
      <c r="BG23" s="12">
        <v>90.556307238875888</v>
      </c>
      <c r="BH23" s="12">
        <v>106.36437107459642</v>
      </c>
      <c r="BI23" s="12">
        <v>99.265332917275373</v>
      </c>
      <c r="BJ23" s="12">
        <v>122.25278876721859</v>
      </c>
      <c r="BK23" s="12">
        <v>108.01251189841423</v>
      </c>
      <c r="BL23" s="12">
        <v>96.048188677377766</v>
      </c>
      <c r="BM23" s="12">
        <v>93.12415184249403</v>
      </c>
      <c r="BN23" s="12">
        <v>116.14644133951515</v>
      </c>
      <c r="BO23" s="12">
        <v>108.05157469585538</v>
      </c>
      <c r="BP23" s="12">
        <v>99.801480043970514</v>
      </c>
      <c r="BQ23" s="12">
        <v>122.63222995679826</v>
      </c>
      <c r="BR23" s="12">
        <v>94.765562405518722</v>
      </c>
      <c r="BS23" s="12">
        <v>103.31513092532987</v>
      </c>
      <c r="BT23" s="12">
        <v>95.899690929945791</v>
      </c>
      <c r="BU23" s="12">
        <v>88.069657774758525</v>
      </c>
      <c r="BV23" s="12">
        <v>101.05342223832849</v>
      </c>
      <c r="BW23" s="12">
        <v>85.588419804116711</v>
      </c>
      <c r="BX23" s="12">
        <v>96.157134773966391</v>
      </c>
      <c r="BY23" s="12">
        <v>99.863439370528795</v>
      </c>
      <c r="BZ23" s="12">
        <v>111.23180481954478</v>
      </c>
      <c r="CA23" s="12">
        <v>104.19786374550313</v>
      </c>
      <c r="CB23" s="12">
        <v>77.337938616983593</v>
      </c>
      <c r="CC23" s="12">
        <v>109.59289536694996</v>
      </c>
      <c r="CD23" s="12">
        <v>87.726005201693624</v>
      </c>
      <c r="CE23" s="12">
        <v>101.26443637782359</v>
      </c>
      <c r="CF23" s="12">
        <v>98.416387825272977</v>
      </c>
      <c r="CG23" s="12">
        <v>101.06726929516299</v>
      </c>
      <c r="CH23" s="12">
        <v>93.520918906142469</v>
      </c>
      <c r="CI23" s="12">
        <v>100.62194658312364</v>
      </c>
      <c r="CJ23" s="12">
        <v>98.721682459290605</v>
      </c>
      <c r="CK23" s="12">
        <v>87.619685271056369</v>
      </c>
      <c r="CL23" s="12">
        <v>100.83134636952309</v>
      </c>
      <c r="CM23" s="12">
        <v>99.064971234474797</v>
      </c>
      <c r="CN23" s="12">
        <v>95.567884525371483</v>
      </c>
      <c r="CO23" s="12">
        <v>98.814178070460912</v>
      </c>
      <c r="CP23" s="12">
        <v>96.233623278385494</v>
      </c>
      <c r="CQ23" s="12">
        <v>78.983578330371529</v>
      </c>
      <c r="CR23" s="12">
        <v>111.6152250484447</v>
      </c>
      <c r="CS23" s="12">
        <v>97.128668383084005</v>
      </c>
      <c r="CT23" s="12">
        <v>89.618572726612911</v>
      </c>
      <c r="CU23" s="12">
        <v>109.08300989976851</v>
      </c>
      <c r="CV23" s="12">
        <v>116.35266926314216</v>
      </c>
      <c r="CW23" s="12">
        <v>103.34343894792255</v>
      </c>
      <c r="CX23" s="12">
        <v>97.71632701595081</v>
      </c>
      <c r="CY23" s="12">
        <v>116.92033038125373</v>
      </c>
      <c r="CZ23" s="12">
        <v>87.801993484026752</v>
      </c>
      <c r="DA23" s="12">
        <v>99.035776454547886</v>
      </c>
      <c r="DB23" s="12">
        <v>111.05954652302898</v>
      </c>
    </row>
    <row r="24" spans="2:106" x14ac:dyDescent="0.35">
      <c r="B24" s="65"/>
      <c r="C24" s="65"/>
      <c r="D24" s="65"/>
      <c r="F24" s="64">
        <v>17</v>
      </c>
      <c r="G24" s="12">
        <v>82.713143253931776</v>
      </c>
      <c r="H24" s="12">
        <v>102.20992433241918</v>
      </c>
      <c r="I24" s="12">
        <v>100.20924062482663</v>
      </c>
      <c r="J24" s="12">
        <v>92.654272773506818</v>
      </c>
      <c r="K24" s="12">
        <v>103.37904566549696</v>
      </c>
      <c r="L24" s="12">
        <v>89.160551194800064</v>
      </c>
      <c r="M24" s="12">
        <v>106.14945747656748</v>
      </c>
      <c r="N24" s="12">
        <v>97.318684563651914</v>
      </c>
      <c r="O24" s="12">
        <v>93.704795997473411</v>
      </c>
      <c r="P24" s="12">
        <v>83.025008987169713</v>
      </c>
      <c r="Q24" s="12">
        <v>87.670571499620564</v>
      </c>
      <c r="R24" s="12">
        <v>99.228521119221114</v>
      </c>
      <c r="S24" s="12">
        <v>114.70289134886116</v>
      </c>
      <c r="T24" s="12">
        <v>109.50840330915526</v>
      </c>
      <c r="U24" s="12">
        <v>85.830527293728665</v>
      </c>
      <c r="V24" s="12">
        <v>103.02233047477785</v>
      </c>
      <c r="W24" s="12">
        <v>92.641232893220149</v>
      </c>
      <c r="X24" s="12">
        <v>112.93767581955763</v>
      </c>
      <c r="Y24" s="12">
        <v>92.937887327570934</v>
      </c>
      <c r="Z24" s="12">
        <v>83.373254508478567</v>
      </c>
      <c r="AA24" s="12">
        <v>80.972279445268214</v>
      </c>
      <c r="AB24" s="12">
        <v>107.10340373188956</v>
      </c>
      <c r="AC24" s="12">
        <v>96.872600149799837</v>
      </c>
      <c r="AD24" s="12">
        <v>85.979275152203627</v>
      </c>
      <c r="AE24" s="12">
        <v>109.7935981102637</v>
      </c>
      <c r="AF24" s="12">
        <v>113.7440338221495</v>
      </c>
      <c r="AG24" s="12">
        <v>95.037364897143561</v>
      </c>
      <c r="AH24" s="12">
        <v>105.74498244532151</v>
      </c>
      <c r="AI24" s="12">
        <v>107.22602635505609</v>
      </c>
      <c r="AJ24" s="12">
        <v>91.023946677159984</v>
      </c>
      <c r="AK24" s="12">
        <v>103.01112095257849</v>
      </c>
      <c r="AL24" s="12">
        <v>102.33867467613891</v>
      </c>
      <c r="AM24" s="12">
        <v>94.348593190807151</v>
      </c>
      <c r="AN24" s="12">
        <v>100.87663920567138</v>
      </c>
      <c r="AO24" s="12">
        <v>107.31670297682285</v>
      </c>
      <c r="AP24" s="12">
        <v>105.98943188379053</v>
      </c>
      <c r="AQ24" s="12">
        <v>102.4883092919481</v>
      </c>
      <c r="AR24" s="12">
        <v>87.172805049340241</v>
      </c>
      <c r="AS24" s="12">
        <v>104.23129904447705</v>
      </c>
      <c r="AT24" s="12">
        <v>120.09383024415001</v>
      </c>
      <c r="AU24" s="12">
        <v>111.78354978037532</v>
      </c>
      <c r="AV24" s="12">
        <v>101.26290160551434</v>
      </c>
      <c r="AW24" s="12">
        <v>90.512014846899547</v>
      </c>
      <c r="AX24" s="12">
        <v>103.13061718770768</v>
      </c>
      <c r="AY24" s="12">
        <v>91.936783771961927</v>
      </c>
      <c r="AZ24" s="12">
        <v>99.120279881026363</v>
      </c>
      <c r="BA24" s="12">
        <v>103.23844915328664</v>
      </c>
      <c r="BB24" s="12">
        <v>114.93917807238176</v>
      </c>
      <c r="BC24" s="12">
        <v>98.146199686743785</v>
      </c>
      <c r="BD24" s="12">
        <v>110.77223714673892</v>
      </c>
      <c r="BE24" s="12">
        <v>111.6302544483915</v>
      </c>
      <c r="BF24" s="12">
        <v>91.08672454894986</v>
      </c>
      <c r="BG24" s="12">
        <v>106.0435127124947</v>
      </c>
      <c r="BH24" s="12">
        <v>100.72161583375419</v>
      </c>
      <c r="BI24" s="12">
        <v>111.50774551206268</v>
      </c>
      <c r="BJ24" s="12">
        <v>78.029336489271373</v>
      </c>
      <c r="BK24" s="12">
        <v>93.877327142399736</v>
      </c>
      <c r="BL24" s="12">
        <v>96.496762832975946</v>
      </c>
      <c r="BM24" s="12">
        <v>96.393285073281731</v>
      </c>
      <c r="BN24" s="12">
        <v>99.251531335175969</v>
      </c>
      <c r="BO24" s="12">
        <v>101.73873786479817</v>
      </c>
      <c r="BP24" s="12">
        <v>94.378185874666087</v>
      </c>
      <c r="BQ24" s="12">
        <v>104.10196889788494</v>
      </c>
      <c r="BR24" s="12">
        <v>106.90008619130822</v>
      </c>
      <c r="BS24" s="12">
        <v>117.44933797453996</v>
      </c>
      <c r="BT24" s="12">
        <v>121.71309461118653</v>
      </c>
      <c r="BU24" s="12">
        <v>89.473235473269597</v>
      </c>
      <c r="BV24" s="12">
        <v>120.89273039018735</v>
      </c>
      <c r="BW24" s="12">
        <v>114.06583578500431</v>
      </c>
      <c r="BX24" s="12">
        <v>84.832811605883762</v>
      </c>
      <c r="BY24" s="12">
        <v>96.615281361300731</v>
      </c>
      <c r="BZ24" s="12">
        <v>112.83938217966352</v>
      </c>
      <c r="CA24" s="12">
        <v>100.69937868829584</v>
      </c>
      <c r="CB24" s="12">
        <v>109.00240593182389</v>
      </c>
      <c r="CC24" s="12">
        <v>97.272664131742204</v>
      </c>
      <c r="CD24" s="12">
        <v>121.05134626617655</v>
      </c>
      <c r="CE24" s="12">
        <v>109.47600256040459</v>
      </c>
      <c r="CF24" s="12">
        <v>92.379980540135875</v>
      </c>
      <c r="CG24" s="12">
        <v>97.585791788878851</v>
      </c>
      <c r="CH24" s="12">
        <v>107.45740180718713</v>
      </c>
      <c r="CI24" s="12">
        <v>97.598388290498406</v>
      </c>
      <c r="CJ24" s="12">
        <v>97.029681253479794</v>
      </c>
      <c r="CK24" s="12">
        <v>84.999840307864361</v>
      </c>
      <c r="CL24" s="12">
        <v>113.63082446914632</v>
      </c>
      <c r="CM24" s="12">
        <v>114.50073341402458</v>
      </c>
      <c r="CN24" s="12">
        <v>123.91388989053667</v>
      </c>
      <c r="CO24" s="12">
        <v>105.10503923578653</v>
      </c>
      <c r="CP24" s="12">
        <v>106.94092250341782</v>
      </c>
      <c r="CQ24" s="12">
        <v>116.657304513501</v>
      </c>
      <c r="CR24" s="12">
        <v>83.073303155833855</v>
      </c>
      <c r="CS24" s="12">
        <v>107.366793397523</v>
      </c>
      <c r="CT24" s="12">
        <v>116.18318492546678</v>
      </c>
      <c r="CU24" s="12">
        <v>107.75469288782915</v>
      </c>
      <c r="CV24" s="12">
        <v>98.115845301072113</v>
      </c>
      <c r="CW24" s="12">
        <v>108.88373961061006</v>
      </c>
      <c r="CX24" s="12">
        <v>113.83309609082062</v>
      </c>
      <c r="CY24" s="12">
        <v>103.08805283566471</v>
      </c>
      <c r="CZ24" s="12">
        <v>100.28346676117508</v>
      </c>
      <c r="DA24" s="12">
        <v>90.584956321981736</v>
      </c>
      <c r="DB24" s="12">
        <v>104.16529246649588</v>
      </c>
    </row>
    <row r="25" spans="2:106" x14ac:dyDescent="0.35">
      <c r="B25" s="65"/>
      <c r="C25" s="65"/>
      <c r="D25" s="65"/>
      <c r="F25" s="64">
        <v>18</v>
      </c>
      <c r="G25" s="12">
        <v>110.98792381526437</v>
      </c>
      <c r="H25" s="12">
        <v>99.654539806215325</v>
      </c>
      <c r="I25" s="12">
        <v>106.25888105787453</v>
      </c>
      <c r="J25" s="12">
        <v>106.24493168288609</v>
      </c>
      <c r="K25" s="12">
        <v>106.48285549686989</v>
      </c>
      <c r="L25" s="12">
        <v>99.644592207914684</v>
      </c>
      <c r="M25" s="12">
        <v>86.64670783909969</v>
      </c>
      <c r="N25" s="12">
        <v>110.0222905530245</v>
      </c>
      <c r="O25" s="12">
        <v>89.702132552338298</v>
      </c>
      <c r="P25" s="12">
        <v>93.287951838283334</v>
      </c>
      <c r="Q25" s="12">
        <v>92.212201505026314</v>
      </c>
      <c r="R25" s="12">
        <v>118.41463017626666</v>
      </c>
      <c r="S25" s="12">
        <v>114.66914909542538</v>
      </c>
      <c r="T25" s="12">
        <v>98.440398485399783</v>
      </c>
      <c r="U25" s="12">
        <v>90.276614880713169</v>
      </c>
      <c r="V25" s="12">
        <v>97.640099991258467</v>
      </c>
      <c r="W25" s="12">
        <v>96.021711012872402</v>
      </c>
      <c r="X25" s="12">
        <v>93.024971445265692</v>
      </c>
      <c r="Y25" s="12">
        <v>108.72256578077213</v>
      </c>
      <c r="Z25" s="12">
        <v>103.69502686226042</v>
      </c>
      <c r="AA25" s="12">
        <v>88.2744305068627</v>
      </c>
      <c r="AB25" s="12">
        <v>99.910880887910025</v>
      </c>
      <c r="AC25" s="12">
        <v>91.112872521625832</v>
      </c>
      <c r="AD25" s="12">
        <v>98.947350832168013</v>
      </c>
      <c r="AE25" s="12">
        <v>105.86994701734511</v>
      </c>
      <c r="AF25" s="12">
        <v>112.14984877151437</v>
      </c>
      <c r="AG25" s="12">
        <v>99.10569385974668</v>
      </c>
      <c r="AH25" s="12">
        <v>90.568244356836658</v>
      </c>
      <c r="AI25" s="12">
        <v>92.821562955214176</v>
      </c>
      <c r="AJ25" s="12">
        <v>99.208557710517198</v>
      </c>
      <c r="AK25" s="12">
        <v>81.817927618976682</v>
      </c>
      <c r="AL25" s="12">
        <v>98.93350377533352</v>
      </c>
      <c r="AM25" s="12">
        <v>102.58232830674388</v>
      </c>
      <c r="AN25" s="12">
        <v>87.072897056350484</v>
      </c>
      <c r="AO25" s="12">
        <v>108.90418050403241</v>
      </c>
      <c r="AP25" s="12">
        <v>102.04169054995873</v>
      </c>
      <c r="AQ25" s="12">
        <v>99.081876467244001</v>
      </c>
      <c r="AR25" s="12">
        <v>121.64888428524137</v>
      </c>
      <c r="AS25" s="12">
        <v>92.979041962826159</v>
      </c>
      <c r="AT25" s="12">
        <v>100.67484506871551</v>
      </c>
      <c r="AU25" s="12">
        <v>98.828820935159456</v>
      </c>
      <c r="AV25" s="12">
        <v>120.14021447394043</v>
      </c>
      <c r="AW25" s="12">
        <v>81.263317749835551</v>
      </c>
      <c r="AX25" s="12">
        <v>111.66945367003791</v>
      </c>
      <c r="AY25" s="12">
        <v>90.288870321819559</v>
      </c>
      <c r="AZ25" s="12">
        <v>107.35674348106841</v>
      </c>
      <c r="BA25" s="12">
        <v>91.125355336407665</v>
      </c>
      <c r="BB25" s="12">
        <v>111.46042905020295</v>
      </c>
      <c r="BC25" s="12">
        <v>102.77261733572232</v>
      </c>
      <c r="BD25" s="12">
        <v>104.03051672037691</v>
      </c>
      <c r="BE25" s="12">
        <v>95.933785612578504</v>
      </c>
      <c r="BF25" s="12">
        <v>101.16117462312104</v>
      </c>
      <c r="BG25" s="12">
        <v>97.986424205009826</v>
      </c>
      <c r="BH25" s="12">
        <v>81.514065439114347</v>
      </c>
      <c r="BI25" s="12">
        <v>113.75190095131984</v>
      </c>
      <c r="BJ25" s="12">
        <v>95.98110207443824</v>
      </c>
      <c r="BK25" s="12">
        <v>102.97911810775986</v>
      </c>
      <c r="BL25" s="12">
        <v>93.070764503499959</v>
      </c>
      <c r="BM25" s="12">
        <v>89.847924553032499</v>
      </c>
      <c r="BN25" s="12">
        <v>89.612001627392601</v>
      </c>
      <c r="BO25" s="12">
        <v>90.703463481622748</v>
      </c>
      <c r="BP25" s="12">
        <v>124.32025212328881</v>
      </c>
      <c r="BQ25" s="12">
        <v>101.81878476723796</v>
      </c>
      <c r="BR25" s="12">
        <v>86.812758834275883</v>
      </c>
      <c r="BS25" s="12">
        <v>92.007519722392317</v>
      </c>
      <c r="BT25" s="12">
        <v>113.73027771478519</v>
      </c>
      <c r="BU25" s="12">
        <v>108.78089849720709</v>
      </c>
      <c r="BV25" s="12">
        <v>85.637964527995791</v>
      </c>
      <c r="BW25" s="12">
        <v>82.637655193684623</v>
      </c>
      <c r="BX25" s="12">
        <v>100.48097490434884</v>
      </c>
      <c r="BY25" s="12">
        <v>99.369617853517411</v>
      </c>
      <c r="BZ25" s="12">
        <v>97.313136645971099</v>
      </c>
      <c r="CA25" s="12">
        <v>113.64437594020274</v>
      </c>
      <c r="CB25" s="12">
        <v>87.9471943131648</v>
      </c>
      <c r="CC25" s="12">
        <v>117.65638444339857</v>
      </c>
      <c r="CD25" s="12">
        <v>97.398685991356615</v>
      </c>
      <c r="CE25" s="12">
        <v>104.97128667120705</v>
      </c>
      <c r="CF25" s="12">
        <v>112.98196821153397</v>
      </c>
      <c r="CG25" s="12">
        <v>108.51737240736838</v>
      </c>
      <c r="CH25" s="12">
        <v>101.38868472276954</v>
      </c>
      <c r="CI25" s="12">
        <v>93.236133377649821</v>
      </c>
      <c r="CJ25" s="12">
        <v>112.18190845975187</v>
      </c>
      <c r="CK25" s="12">
        <v>102.0104607756366</v>
      </c>
      <c r="CL25" s="12">
        <v>110.90159003069857</v>
      </c>
      <c r="CM25" s="12">
        <v>112.94652065553237</v>
      </c>
      <c r="CN25" s="12">
        <v>106.73313707011403</v>
      </c>
      <c r="CO25" s="12">
        <v>113.63082446914632</v>
      </c>
      <c r="CP25" s="12">
        <v>119.94631020352244</v>
      </c>
      <c r="CQ25" s="12">
        <v>102.5649228518887</v>
      </c>
      <c r="CR25" s="12">
        <v>96.019221271126298</v>
      </c>
      <c r="CS25" s="12">
        <v>102.07763832804631</v>
      </c>
      <c r="CT25" s="12">
        <v>73.579178913496435</v>
      </c>
      <c r="CU25" s="12">
        <v>92.226707945519593</v>
      </c>
      <c r="CV25" s="12">
        <v>67.51430444419384</v>
      </c>
      <c r="CW25" s="12">
        <v>94.302766026521567</v>
      </c>
      <c r="CX25" s="12">
        <v>95.460450463724555</v>
      </c>
      <c r="CY25" s="12">
        <v>104.65604443888878</v>
      </c>
      <c r="CZ25" s="12">
        <v>92.726225173100829</v>
      </c>
      <c r="DA25" s="12">
        <v>86.334250934305601</v>
      </c>
      <c r="DB25" s="12">
        <v>97.024076492380118</v>
      </c>
    </row>
    <row r="26" spans="2:106" x14ac:dyDescent="0.35">
      <c r="B26" s="65"/>
      <c r="C26" s="65"/>
      <c r="D26" s="65"/>
      <c r="E26" s="34"/>
      <c r="F26" s="64">
        <v>19</v>
      </c>
      <c r="G26" s="12">
        <v>92.587981978431344</v>
      </c>
      <c r="H26" s="12">
        <v>85.712656780378893</v>
      </c>
      <c r="I26" s="12">
        <v>85.878412189777009</v>
      </c>
      <c r="J26" s="12">
        <v>109.5977384262369</v>
      </c>
      <c r="K26" s="12">
        <v>103.02633225146565</v>
      </c>
      <c r="L26" s="12">
        <v>103.87170757676358</v>
      </c>
      <c r="M26" s="12">
        <v>94.348593190807151</v>
      </c>
      <c r="N26" s="12">
        <v>116.20019247638993</v>
      </c>
      <c r="O26" s="12">
        <v>99.587942056678003</v>
      </c>
      <c r="P26" s="12">
        <v>89.522370924532879</v>
      </c>
      <c r="Q26" s="12">
        <v>95.823850440501701</v>
      </c>
      <c r="R26" s="12">
        <v>105.85268935537897</v>
      </c>
      <c r="S26" s="12">
        <v>105.35148956259945</v>
      </c>
      <c r="T26" s="12">
        <v>111.51220203610137</v>
      </c>
      <c r="U26" s="12">
        <v>117.59854058036581</v>
      </c>
      <c r="V26" s="12">
        <v>100.57366378314327</v>
      </c>
      <c r="W26" s="12">
        <v>80.202483129687607</v>
      </c>
      <c r="X26" s="12">
        <v>100.67025212047156</v>
      </c>
      <c r="Y26" s="12">
        <v>108.30921180750011</v>
      </c>
      <c r="Z26" s="12">
        <v>107.0896248871577</v>
      </c>
      <c r="AA26" s="12">
        <v>105.62092736799968</v>
      </c>
      <c r="AB26" s="12">
        <v>95.410360043024411</v>
      </c>
      <c r="AC26" s="12">
        <v>102.53252210313804</v>
      </c>
      <c r="AD26" s="12">
        <v>98.122075339779258</v>
      </c>
      <c r="AE26" s="12">
        <v>101.17580611913581</v>
      </c>
      <c r="AF26" s="12">
        <v>91.26848706509918</v>
      </c>
      <c r="AG26" s="12">
        <v>95.488417425804073</v>
      </c>
      <c r="AH26" s="12">
        <v>115.3684140968835</v>
      </c>
      <c r="AI26" s="12">
        <v>112.49470642505912</v>
      </c>
      <c r="AJ26" s="12">
        <v>103.33615162162459</v>
      </c>
      <c r="AK26" s="12">
        <v>90.001697369734757</v>
      </c>
      <c r="AL26" s="12">
        <v>91.581171343568712</v>
      </c>
      <c r="AM26" s="12">
        <v>91.143477018340491</v>
      </c>
      <c r="AN26" s="12">
        <v>98.126736500125844</v>
      </c>
      <c r="AO26" s="12">
        <v>127.65882527455688</v>
      </c>
      <c r="AP26" s="12">
        <v>93.504866324656177</v>
      </c>
      <c r="AQ26" s="12">
        <v>101.53947894432349</v>
      </c>
      <c r="AR26" s="12">
        <v>110.8311724034138</v>
      </c>
      <c r="AS26" s="12">
        <v>98.403222889464814</v>
      </c>
      <c r="AT26" s="12">
        <v>99.564965946774464</v>
      </c>
      <c r="AU26" s="12">
        <v>114.9182142195059</v>
      </c>
      <c r="AV26" s="12">
        <v>102.31980266107712</v>
      </c>
      <c r="AW26" s="12">
        <v>107.58734586270293</v>
      </c>
      <c r="AX26" s="12">
        <v>104.47942056780448</v>
      </c>
      <c r="AY26" s="12">
        <v>95.215694070793688</v>
      </c>
      <c r="AZ26" s="12">
        <v>109.73445821728092</v>
      </c>
      <c r="BA26" s="12">
        <v>86.03830135834869</v>
      </c>
      <c r="BB26" s="12">
        <v>123.44677341170609</v>
      </c>
      <c r="BC26" s="12">
        <v>103.81652398573351</v>
      </c>
      <c r="BD26" s="12">
        <v>80.036864144494757</v>
      </c>
      <c r="BE26" s="12">
        <v>109.83941390586551</v>
      </c>
      <c r="BF26" s="12">
        <v>88.749482326966245</v>
      </c>
      <c r="BG26" s="12">
        <v>112.69936547032557</v>
      </c>
      <c r="BH26" s="12">
        <v>102.30409114010399</v>
      </c>
      <c r="BI26" s="12">
        <v>92.21117832348682</v>
      </c>
      <c r="BJ26" s="12">
        <v>103.41390204994241</v>
      </c>
      <c r="BK26" s="12">
        <v>106.78793412589584</v>
      </c>
      <c r="BL26" s="12">
        <v>82.976351020624861</v>
      </c>
      <c r="BM26" s="12">
        <v>100.1847524799814</v>
      </c>
      <c r="BN26" s="12">
        <v>106.7427436079015</v>
      </c>
      <c r="BO26" s="12">
        <v>103.96670429836377</v>
      </c>
      <c r="BP26" s="12">
        <v>118.14223651308566</v>
      </c>
      <c r="BQ26" s="12">
        <v>105.31972546014003</v>
      </c>
      <c r="BR26" s="12">
        <v>106.8729377744603</v>
      </c>
      <c r="BS26" s="12">
        <v>99.592535004921956</v>
      </c>
      <c r="BT26" s="12">
        <v>88.082117852172814</v>
      </c>
      <c r="BU26" s="12">
        <v>109.5144287115545</v>
      </c>
      <c r="BV26" s="12">
        <v>88.465492606337648</v>
      </c>
      <c r="BW26" s="12">
        <v>103.56592408934375</v>
      </c>
      <c r="BX26" s="12">
        <v>94.691722804418532</v>
      </c>
      <c r="BY26" s="12">
        <v>69.539931043982506</v>
      </c>
      <c r="BZ26" s="12">
        <v>99.720364485256141</v>
      </c>
      <c r="CA26" s="12">
        <v>109.51322363107465</v>
      </c>
      <c r="CB26" s="12">
        <v>87.530304679239634</v>
      </c>
      <c r="CC26" s="12">
        <v>106.91270543029532</v>
      </c>
      <c r="CD26" s="12">
        <v>106.58037606626749</v>
      </c>
      <c r="CE26" s="12">
        <v>95.792950358008966</v>
      </c>
      <c r="CF26" s="12">
        <v>93.770870787557214</v>
      </c>
      <c r="CG26" s="12">
        <v>105.06238393427338</v>
      </c>
      <c r="CH26" s="12">
        <v>93.516212271060795</v>
      </c>
      <c r="CI26" s="12">
        <v>83.181260176934302</v>
      </c>
      <c r="CJ26" s="12">
        <v>104.64922322862549</v>
      </c>
      <c r="CK26" s="12">
        <v>117.84492269507609</v>
      </c>
      <c r="CL26" s="12">
        <v>101.29298314277548</v>
      </c>
      <c r="CM26" s="12">
        <v>75.880928104743361</v>
      </c>
      <c r="CN26" s="12">
        <v>110.10098458209541</v>
      </c>
      <c r="CO26" s="12">
        <v>102.60447450273205</v>
      </c>
      <c r="CP26" s="12">
        <v>96.934400314785307</v>
      </c>
      <c r="CQ26" s="12">
        <v>109.48198248806875</v>
      </c>
      <c r="CR26" s="12">
        <v>109.18050773179857</v>
      </c>
      <c r="CS26" s="12">
        <v>94.636164046823978</v>
      </c>
      <c r="CT26" s="12">
        <v>102.79568439509603</v>
      </c>
      <c r="CU26" s="12">
        <v>104.19283878727583</v>
      </c>
      <c r="CV26" s="12">
        <v>96.865369666920742</v>
      </c>
      <c r="CW26" s="12">
        <v>101.20354570753989</v>
      </c>
      <c r="CX26" s="12">
        <v>108.57467057358008</v>
      </c>
      <c r="CY26" s="12">
        <v>86.575448929215781</v>
      </c>
      <c r="CZ26" s="12">
        <v>99.519025095651159</v>
      </c>
      <c r="DA26" s="12">
        <v>109.60139914241154</v>
      </c>
      <c r="DB26" s="12">
        <v>113.54223968519364</v>
      </c>
    </row>
    <row r="27" spans="2:106" x14ac:dyDescent="0.35">
      <c r="B27" s="65"/>
      <c r="C27" s="65"/>
      <c r="D27" s="65"/>
      <c r="F27" s="64">
        <v>20</v>
      </c>
      <c r="G27" s="12">
        <v>104.07535480917431</v>
      </c>
      <c r="H27" s="12">
        <v>108.32217210700037</v>
      </c>
      <c r="I27" s="12">
        <v>105.95193796470994</v>
      </c>
      <c r="J27" s="12">
        <v>121.15057213813998</v>
      </c>
      <c r="K27" s="12">
        <v>96.800215740222484</v>
      </c>
      <c r="L27" s="12">
        <v>95.942926034331322</v>
      </c>
      <c r="M27" s="12">
        <v>101.79545622813748</v>
      </c>
      <c r="N27" s="12">
        <v>94.778715972643113</v>
      </c>
      <c r="O27" s="12">
        <v>114.23236426489893</v>
      </c>
      <c r="P27" s="12">
        <v>116.56608219491318</v>
      </c>
      <c r="Q27" s="12">
        <v>105.41957660971093</v>
      </c>
      <c r="R27" s="12">
        <v>110.4182163340738</v>
      </c>
      <c r="S27" s="12">
        <v>112.41992322320584</v>
      </c>
      <c r="T27" s="12">
        <v>105.73415945837041</v>
      </c>
      <c r="U27" s="12">
        <v>106.9808720581932</v>
      </c>
      <c r="V27" s="12">
        <v>100.54226347856456</v>
      </c>
      <c r="W27" s="12">
        <v>108.45377599034691</v>
      </c>
      <c r="X27" s="12">
        <v>84.185387802426703</v>
      </c>
      <c r="Y27" s="12">
        <v>85.716885930742137</v>
      </c>
      <c r="Z27" s="12">
        <v>116.07363628863823</v>
      </c>
      <c r="AA27" s="12">
        <v>90.874152899777982</v>
      </c>
      <c r="AB27" s="12">
        <v>101.5750856618979</v>
      </c>
      <c r="AC27" s="12">
        <v>108.95204266271321</v>
      </c>
      <c r="AD27" s="12">
        <v>97.427175912889652</v>
      </c>
      <c r="AE27" s="12">
        <v>100.72085413194145</v>
      </c>
      <c r="AF27" s="12">
        <v>94.382665136072319</v>
      </c>
      <c r="AG27" s="12">
        <v>104.7089656618482</v>
      </c>
      <c r="AH27" s="12">
        <v>103.61897036782466</v>
      </c>
      <c r="AI27" s="12">
        <v>97.075212831987301</v>
      </c>
      <c r="AJ27" s="12">
        <v>103.33453726852895</v>
      </c>
      <c r="AK27" s="12">
        <v>113.79735294904094</v>
      </c>
      <c r="AL27" s="12">
        <v>88.937634043395519</v>
      </c>
      <c r="AM27" s="12">
        <v>95.574637523532147</v>
      </c>
      <c r="AN27" s="12">
        <v>99.394140104413964</v>
      </c>
      <c r="AO27" s="12">
        <v>100.15414798326674</v>
      </c>
      <c r="AP27" s="12">
        <v>100.31484432838624</v>
      </c>
      <c r="AQ27" s="12">
        <v>90.596870702574961</v>
      </c>
      <c r="AR27" s="12">
        <v>106.2300614445121</v>
      </c>
      <c r="AS27" s="12">
        <v>90.663309290539473</v>
      </c>
      <c r="AT27" s="12">
        <v>106.33630179436295</v>
      </c>
      <c r="AU27" s="12">
        <v>89.012076184735633</v>
      </c>
      <c r="AV27" s="12">
        <v>116.46735654503573</v>
      </c>
      <c r="AW27" s="12">
        <v>90.97233285283437</v>
      </c>
      <c r="AX27" s="12">
        <v>109.34614945435897</v>
      </c>
      <c r="AY27" s="12">
        <v>93.891151461866684</v>
      </c>
      <c r="AZ27" s="12">
        <v>89.175694281584583</v>
      </c>
      <c r="BA27" s="12">
        <v>99.039619069662876</v>
      </c>
      <c r="BB27" s="12">
        <v>101.74650267581455</v>
      </c>
      <c r="BC27" s="12">
        <v>115.67718754813541</v>
      </c>
      <c r="BD27" s="12">
        <v>99.690521690354217</v>
      </c>
      <c r="BE27" s="12">
        <v>88.170361575612333</v>
      </c>
      <c r="BF27" s="12">
        <v>89.48387656128034</v>
      </c>
      <c r="BG27" s="12">
        <v>102.97671931548393</v>
      </c>
      <c r="BH27" s="12">
        <v>86.805460139294155</v>
      </c>
      <c r="BI27" s="12">
        <v>110.08061190077569</v>
      </c>
      <c r="BJ27" s="12">
        <v>80.644224706338719</v>
      </c>
      <c r="BK27" s="12">
        <v>107.3487399276928</v>
      </c>
      <c r="BL27" s="12">
        <v>97.419263308984227</v>
      </c>
      <c r="BM27" s="12">
        <v>93.101846484933048</v>
      </c>
      <c r="BN27" s="12">
        <v>86.353668646188453</v>
      </c>
      <c r="BO27" s="12">
        <v>89.842808645335026</v>
      </c>
      <c r="BP27" s="12">
        <v>98.991961547289975</v>
      </c>
      <c r="BQ27" s="12">
        <v>103.90223249269184</v>
      </c>
      <c r="BR27" s="12">
        <v>95.740245140041225</v>
      </c>
      <c r="BS27" s="12">
        <v>93.850542523432523</v>
      </c>
      <c r="BT27" s="12">
        <v>106.15684712101938</v>
      </c>
      <c r="BU27" s="12">
        <v>97.570819232350914</v>
      </c>
      <c r="BV27" s="12">
        <v>89.953653312113602</v>
      </c>
      <c r="BW27" s="12">
        <v>92.881816979206633</v>
      </c>
      <c r="BX27" s="12">
        <v>99.824422047822736</v>
      </c>
      <c r="BY27" s="12">
        <v>90.65266820252873</v>
      </c>
      <c r="BZ27" s="12">
        <v>99.49604898574762</v>
      </c>
      <c r="CA27" s="12">
        <v>116.05694706086069</v>
      </c>
      <c r="CB27" s="12">
        <v>102.70511009148322</v>
      </c>
      <c r="CC27" s="12">
        <v>96.048188677377766</v>
      </c>
      <c r="CD27" s="12">
        <v>107.28375653125113</v>
      </c>
      <c r="CE27" s="12">
        <v>104.34788489656057</v>
      </c>
      <c r="CF27" s="12">
        <v>106.17719706497155</v>
      </c>
      <c r="CG27" s="12">
        <v>119.18915586429648</v>
      </c>
      <c r="CH27" s="12">
        <v>93.393953445774969</v>
      </c>
      <c r="CI27" s="12">
        <v>140.09343683719635</v>
      </c>
      <c r="CJ27" s="12">
        <v>104.51921096100705</v>
      </c>
      <c r="CK27" s="12">
        <v>96.500025645218557</v>
      </c>
      <c r="CL27" s="12">
        <v>95.492646576167317</v>
      </c>
      <c r="CM27" s="12">
        <v>96.210613062430639</v>
      </c>
      <c r="CN27" s="12">
        <v>79.07325450796634</v>
      </c>
      <c r="CO27" s="12">
        <v>109.06106834008824</v>
      </c>
      <c r="CP27" s="12">
        <v>98.404769030457828</v>
      </c>
      <c r="CQ27" s="12">
        <v>108.58904058986809</v>
      </c>
      <c r="CR27" s="12">
        <v>105.06150854562293</v>
      </c>
      <c r="CS27" s="12">
        <v>100.97959400591208</v>
      </c>
      <c r="CT27" s="12">
        <v>99.79841049935203</v>
      </c>
      <c r="CU27" s="12">
        <v>102.30566001846455</v>
      </c>
      <c r="CV27" s="12">
        <v>103.68274868378649</v>
      </c>
      <c r="CW27" s="12">
        <v>93.669302966736723</v>
      </c>
      <c r="CX27" s="12">
        <v>86.579223332228139</v>
      </c>
      <c r="CY27" s="12">
        <v>72.048681229352951</v>
      </c>
      <c r="CZ27" s="12">
        <v>92.987864061433356</v>
      </c>
      <c r="DA27" s="12">
        <v>103.34343894792255</v>
      </c>
      <c r="DB27" s="12">
        <v>100.71012209446053</v>
      </c>
    </row>
    <row r="28" spans="2:106" x14ac:dyDescent="0.35">
      <c r="B28" s="65"/>
      <c r="C28" s="65"/>
      <c r="D28" s="65"/>
      <c r="F28" s="64">
        <v>21</v>
      </c>
      <c r="G28" s="12">
        <v>122.28935045422986</v>
      </c>
      <c r="H28" s="12">
        <v>102.96952293865616</v>
      </c>
      <c r="I28" s="12">
        <v>109.71358531387523</v>
      </c>
      <c r="J28" s="12">
        <v>122.63222995679826</v>
      </c>
      <c r="K28" s="12">
        <v>92.529455994372256</v>
      </c>
      <c r="L28" s="12">
        <v>101.12574980448699</v>
      </c>
      <c r="M28" s="12">
        <v>101.8250148059451</v>
      </c>
      <c r="N28" s="12">
        <v>108.24026074042195</v>
      </c>
      <c r="O28" s="12">
        <v>120.57122401311062</v>
      </c>
      <c r="P28" s="12">
        <v>84.341093295370229</v>
      </c>
      <c r="Q28" s="12">
        <v>110.05269041343126</v>
      </c>
      <c r="R28" s="12">
        <v>90.376750247378368</v>
      </c>
      <c r="S28" s="12">
        <v>98.821886038058437</v>
      </c>
      <c r="T28" s="12">
        <v>98.401665379788028</v>
      </c>
      <c r="U28" s="12">
        <v>102.5886492949212</v>
      </c>
      <c r="V28" s="12">
        <v>96.442215888237115</v>
      </c>
      <c r="W28" s="12">
        <v>75.964237819425762</v>
      </c>
      <c r="X28" s="12">
        <v>105.90725903748535</v>
      </c>
      <c r="Y28" s="12">
        <v>109.5228415375459</v>
      </c>
      <c r="Z28" s="12">
        <v>102.60922661254881</v>
      </c>
      <c r="AA28" s="12">
        <v>118.13432390918024</v>
      </c>
      <c r="AB28" s="12">
        <v>98.450459770538146</v>
      </c>
      <c r="AC28" s="12">
        <v>79.045787767972797</v>
      </c>
      <c r="AD28" s="12">
        <v>106.51308482702007</v>
      </c>
      <c r="AE28" s="12">
        <v>94.513859746803064</v>
      </c>
      <c r="AF28" s="12">
        <v>103.53822997567477</v>
      </c>
      <c r="AG28" s="12">
        <v>103.36851826432394</v>
      </c>
      <c r="AH28" s="12">
        <v>74.390084389597178</v>
      </c>
      <c r="AI28" s="12">
        <v>117.38658284011763</v>
      </c>
      <c r="AJ28" s="12">
        <v>118.52413333836012</v>
      </c>
      <c r="AK28" s="12">
        <v>101.41573082146351</v>
      </c>
      <c r="AL28" s="12">
        <v>107.28075519873528</v>
      </c>
      <c r="AM28" s="12">
        <v>93.072697179741226</v>
      </c>
      <c r="AN28" s="12">
        <v>111.81117568194168</v>
      </c>
      <c r="AO28" s="12">
        <v>85.494878274039365</v>
      </c>
      <c r="AP28" s="12">
        <v>106.78408014209708</v>
      </c>
      <c r="AQ28" s="12">
        <v>107.14678662916413</v>
      </c>
      <c r="AR28" s="12">
        <v>104.40680878455169</v>
      </c>
      <c r="AS28" s="12">
        <v>97.332952261785977</v>
      </c>
      <c r="AT28" s="12">
        <v>101.49304923979798</v>
      </c>
      <c r="AU28" s="12">
        <v>100.19240360416006</v>
      </c>
      <c r="AV28" s="12">
        <v>99.190140442806296</v>
      </c>
      <c r="AW28" s="12">
        <v>94.211646026087692</v>
      </c>
      <c r="AX28" s="12">
        <v>114.92985575168859</v>
      </c>
      <c r="AY28" s="12">
        <v>104.79288928545429</v>
      </c>
      <c r="AZ28" s="12">
        <v>111.50478965428192</v>
      </c>
      <c r="BA28" s="12">
        <v>107.81578819442075</v>
      </c>
      <c r="BB28" s="12">
        <v>104.08865616918774</v>
      </c>
      <c r="BC28" s="12">
        <v>102.84344423562288</v>
      </c>
      <c r="BD28" s="12">
        <v>96.789756551152095</v>
      </c>
      <c r="BE28" s="12">
        <v>103.25135260936804</v>
      </c>
      <c r="BF28" s="12">
        <v>100.76304331741994</v>
      </c>
      <c r="BG28" s="12">
        <v>99.607075551466551</v>
      </c>
      <c r="BH28" s="12">
        <v>90.797323334845714</v>
      </c>
      <c r="BI28" s="12">
        <v>94.578649875620613</v>
      </c>
      <c r="BJ28" s="12">
        <v>93.359665495518129</v>
      </c>
      <c r="BK28" s="12">
        <v>93.58213926825556</v>
      </c>
      <c r="BL28" s="12">
        <v>104.71238763566362</v>
      </c>
      <c r="BM28" s="12">
        <v>94.604331732261926</v>
      </c>
      <c r="BN28" s="12">
        <v>105.80735104449559</v>
      </c>
      <c r="BO28" s="12">
        <v>99.358124114223756</v>
      </c>
      <c r="BP28" s="12">
        <v>89.704724612238351</v>
      </c>
      <c r="BQ28" s="12">
        <v>105.40806013304973</v>
      </c>
      <c r="BR28" s="12">
        <v>101.15115881271777</v>
      </c>
      <c r="BS28" s="12">
        <v>92.955531524785329</v>
      </c>
      <c r="BT28" s="12">
        <v>110.12138000078266</v>
      </c>
      <c r="BU28" s="12">
        <v>99.217766344372649</v>
      </c>
      <c r="BV28" s="12">
        <v>94.458630681037903</v>
      </c>
      <c r="BW28" s="12">
        <v>92.895607192622265</v>
      </c>
      <c r="BX28" s="12">
        <v>90.448213793570176</v>
      </c>
      <c r="BY28" s="12">
        <v>100.08606093615526</v>
      </c>
      <c r="BZ28" s="12">
        <v>92.958487382566091</v>
      </c>
      <c r="CA28" s="12">
        <v>117.28003553580493</v>
      </c>
      <c r="CB28" s="12">
        <v>86.396232998231426</v>
      </c>
      <c r="CC28" s="12">
        <v>89.815864864795003</v>
      </c>
      <c r="CD28" s="12">
        <v>91.61492496568826</v>
      </c>
      <c r="CE28" s="12">
        <v>121.02333382936195</v>
      </c>
      <c r="CF28" s="12">
        <v>96.732515228359262</v>
      </c>
      <c r="CG28" s="12">
        <v>76.294566295109689</v>
      </c>
      <c r="CH28" s="12">
        <v>89.965044733253308</v>
      </c>
      <c r="CI28" s="12">
        <v>102.47016487264773</v>
      </c>
      <c r="CJ28" s="12">
        <v>114.12158781022299</v>
      </c>
      <c r="CK28" s="12">
        <v>102.94794517685659</v>
      </c>
      <c r="CL28" s="12">
        <v>93.427218214492314</v>
      </c>
      <c r="CM28" s="12">
        <v>100.08376446203329</v>
      </c>
      <c r="CN28" s="12">
        <v>106.49229150440078</v>
      </c>
      <c r="CO28" s="12">
        <v>88.933404893032275</v>
      </c>
      <c r="CP28" s="12">
        <v>118.92585714813322</v>
      </c>
      <c r="CQ28" s="12">
        <v>113.29754013568163</v>
      </c>
      <c r="CR28" s="12">
        <v>108.11414793133736</v>
      </c>
      <c r="CS28" s="12">
        <v>98.630619302275591</v>
      </c>
      <c r="CT28" s="12">
        <v>112.88310613745125</v>
      </c>
      <c r="CU28" s="12">
        <v>108.11839981906815</v>
      </c>
      <c r="CV28" s="12">
        <v>95.187363310833462</v>
      </c>
      <c r="CW28" s="12">
        <v>107.09651430952363</v>
      </c>
      <c r="CX28" s="12">
        <v>85.242811817442998</v>
      </c>
      <c r="CY28" s="12">
        <v>102.87212742478005</v>
      </c>
      <c r="CZ28" s="12">
        <v>110.15334873954998</v>
      </c>
      <c r="DA28" s="12">
        <v>93.351070770586375</v>
      </c>
      <c r="DB28" s="12">
        <v>89.881166584382299</v>
      </c>
    </row>
    <row r="29" spans="2:106" x14ac:dyDescent="0.35">
      <c r="B29" s="65"/>
      <c r="C29" s="65"/>
      <c r="D29" s="65"/>
      <c r="F29" s="64">
        <v>22</v>
      </c>
      <c r="G29" s="12">
        <v>93.252458807546645</v>
      </c>
      <c r="H29" s="12">
        <v>100.28269369067857</v>
      </c>
      <c r="I29" s="12">
        <v>106.56043539493112</v>
      </c>
      <c r="J29" s="12">
        <v>101.28679857880343</v>
      </c>
      <c r="K29" s="12">
        <v>98.607449924747925</v>
      </c>
      <c r="L29" s="12">
        <v>109.36749984248308</v>
      </c>
      <c r="M29" s="12">
        <v>121.19377313647419</v>
      </c>
      <c r="N29" s="12">
        <v>104.08782625527238</v>
      </c>
      <c r="O29" s="12">
        <v>101.08034328150097</v>
      </c>
      <c r="P29" s="12">
        <v>102.29074430535547</v>
      </c>
      <c r="Q29" s="12">
        <v>101.01649675343651</v>
      </c>
      <c r="R29" s="12">
        <v>95.557755028130487</v>
      </c>
      <c r="S29" s="12">
        <v>108.60011368786218</v>
      </c>
      <c r="T29" s="12">
        <v>86.783495842246339</v>
      </c>
      <c r="U29" s="12">
        <v>110.61100647348212</v>
      </c>
      <c r="V29" s="12">
        <v>110.18670445773751</v>
      </c>
      <c r="W29" s="12">
        <v>85.188014761661179</v>
      </c>
      <c r="X29" s="12">
        <v>92.825519257166889</v>
      </c>
      <c r="Y29" s="12">
        <v>99.077272150316276</v>
      </c>
      <c r="Z29" s="12">
        <v>96.752683273371076</v>
      </c>
      <c r="AA29" s="12">
        <v>83.670568326488137</v>
      </c>
      <c r="AB29" s="12">
        <v>107.3487399276928</v>
      </c>
      <c r="AC29" s="12">
        <v>115.0760115502635</v>
      </c>
      <c r="AD29" s="12">
        <v>93.295625699829543</v>
      </c>
      <c r="AE29" s="12">
        <v>84.361920724040829</v>
      </c>
      <c r="AF29" s="12">
        <v>93.645928952901158</v>
      </c>
      <c r="AG29" s="12">
        <v>101.52090251503978</v>
      </c>
      <c r="AH29" s="12">
        <v>85.594922691234387</v>
      </c>
      <c r="AI29" s="12">
        <v>97.589725353464019</v>
      </c>
      <c r="AJ29" s="12">
        <v>73.292869981378317</v>
      </c>
      <c r="AK29" s="12">
        <v>95.185646639583865</v>
      </c>
      <c r="AL29" s="12">
        <v>114.95554897701368</v>
      </c>
      <c r="AM29" s="12">
        <v>94.653808244038373</v>
      </c>
      <c r="AN29" s="12">
        <v>98.593534655810799</v>
      </c>
      <c r="AO29" s="12">
        <v>88.201102496532258</v>
      </c>
      <c r="AP29" s="12">
        <v>106.25794882580522</v>
      </c>
      <c r="AQ29" s="12">
        <v>99.683632267988287</v>
      </c>
      <c r="AR29" s="12">
        <v>96.799419932358433</v>
      </c>
      <c r="AS29" s="12">
        <v>116.02375050424598</v>
      </c>
      <c r="AT29" s="12">
        <v>79.77774910395965</v>
      </c>
      <c r="AU29" s="12">
        <v>99.203964762273245</v>
      </c>
      <c r="AV29" s="12">
        <v>99.387250682048034</v>
      </c>
      <c r="AW29" s="12">
        <v>108.19736669654958</v>
      </c>
      <c r="AX29" s="12">
        <v>90.527589943667408</v>
      </c>
      <c r="AY29" s="12">
        <v>99.522083271585871</v>
      </c>
      <c r="AZ29" s="12">
        <v>97.505369719874579</v>
      </c>
      <c r="BA29" s="12">
        <v>84.759915605536662</v>
      </c>
      <c r="BB29" s="12">
        <v>97.472218637994956</v>
      </c>
      <c r="BC29" s="12">
        <v>88.992476573912427</v>
      </c>
      <c r="BD29" s="12">
        <v>83.802626957185566</v>
      </c>
      <c r="BE29" s="12">
        <v>96.447104422259144</v>
      </c>
      <c r="BF29" s="12">
        <v>99.200122147158254</v>
      </c>
      <c r="BG29" s="12">
        <v>113.5748450702522</v>
      </c>
      <c r="BH29" s="12">
        <v>91.392132869805209</v>
      </c>
      <c r="BI29" s="12">
        <v>93.769938555487897</v>
      </c>
      <c r="BJ29" s="12">
        <v>100.03481090971036</v>
      </c>
      <c r="BK29" s="12">
        <v>95.64455492873094</v>
      </c>
      <c r="BL29" s="12">
        <v>85.886688591563143</v>
      </c>
      <c r="BM29" s="12">
        <v>87.085266184294596</v>
      </c>
      <c r="BN29" s="12">
        <v>109.4341430667555</v>
      </c>
      <c r="BO29" s="12">
        <v>84.883334036567248</v>
      </c>
      <c r="BP29" s="12">
        <v>92.353355082741473</v>
      </c>
      <c r="BQ29" s="12">
        <v>91.587719705421478</v>
      </c>
      <c r="BR29" s="12">
        <v>92.763036971155088</v>
      </c>
      <c r="BS29" s="12">
        <v>107.88450051913969</v>
      </c>
      <c r="BT29" s="12">
        <v>130.2301486954093</v>
      </c>
      <c r="BU29" s="12">
        <v>107.95043888501823</v>
      </c>
      <c r="BV29" s="12">
        <v>101.62623337018886</v>
      </c>
      <c r="BW29" s="12">
        <v>77.504194248467684</v>
      </c>
      <c r="BX29" s="12">
        <v>91.777985997032374</v>
      </c>
      <c r="BY29" s="12">
        <v>111.55385689344257</v>
      </c>
      <c r="BZ29" s="12">
        <v>82.136250764597207</v>
      </c>
      <c r="CA29" s="12">
        <v>107.2598368205945</v>
      </c>
      <c r="CB29" s="12">
        <v>93.340566106780898</v>
      </c>
      <c r="CC29" s="12">
        <v>95.913003658642992</v>
      </c>
      <c r="CD29" s="12">
        <v>92.285552252724301</v>
      </c>
      <c r="CE29" s="12">
        <v>94.100949152198154</v>
      </c>
      <c r="CF29" s="12">
        <v>89.119169185869396</v>
      </c>
      <c r="CG29" s="12">
        <v>102.88489445665618</v>
      </c>
      <c r="CH29" s="12">
        <v>83.436919137602672</v>
      </c>
      <c r="CI29" s="12">
        <v>101.55185944095138</v>
      </c>
      <c r="CJ29" s="12">
        <v>110.86286829377059</v>
      </c>
      <c r="CK29" s="12">
        <v>84.835221766843461</v>
      </c>
      <c r="CL29" s="12">
        <v>108.32110345072579</v>
      </c>
      <c r="CM29" s="12">
        <v>88.327522260078695</v>
      </c>
      <c r="CN29" s="12">
        <v>98.278349266911391</v>
      </c>
      <c r="CO29" s="12">
        <v>102.67339146375889</v>
      </c>
      <c r="CP29" s="12">
        <v>97.836300735798432</v>
      </c>
      <c r="CQ29" s="12">
        <v>101.77991523742094</v>
      </c>
      <c r="CR29" s="12">
        <v>88.789727467519697</v>
      </c>
      <c r="CS29" s="12">
        <v>100.6334403224173</v>
      </c>
      <c r="CT29" s="12">
        <v>88.508534443099052</v>
      </c>
      <c r="CU29" s="12">
        <v>98.752525698364479</v>
      </c>
      <c r="CV29" s="12">
        <v>90.968876772967633</v>
      </c>
      <c r="CW29" s="12">
        <v>87.706473802973051</v>
      </c>
      <c r="CX29" s="12">
        <v>105.46748424312682</v>
      </c>
      <c r="CY29" s="12">
        <v>80.839675117749721</v>
      </c>
      <c r="CZ29" s="12">
        <v>99.673673301003873</v>
      </c>
      <c r="DA29" s="12">
        <v>84.596615831833333</v>
      </c>
      <c r="DB29" s="12">
        <v>96.093629306415096</v>
      </c>
    </row>
    <row r="30" spans="2:106" x14ac:dyDescent="0.35">
      <c r="B30" s="65"/>
      <c r="C30" s="65"/>
      <c r="D30" s="65"/>
      <c r="F30" s="64">
        <v>23</v>
      </c>
      <c r="G30" s="12">
        <v>96.187580109108239</v>
      </c>
      <c r="H30" s="12">
        <v>101.81023551704129</v>
      </c>
      <c r="I30" s="12">
        <v>93.722497038106667</v>
      </c>
      <c r="J30" s="12">
        <v>99.588703758490738</v>
      </c>
      <c r="K30" s="12">
        <v>96.166184246249031</v>
      </c>
      <c r="L30" s="12">
        <v>98.213093022059184</v>
      </c>
      <c r="M30" s="12">
        <v>113.52887011307757</v>
      </c>
      <c r="N30" s="12">
        <v>100.94347569756792</v>
      </c>
      <c r="O30" s="12">
        <v>93.380629348393995</v>
      </c>
      <c r="P30" s="12">
        <v>96.866176843468565</v>
      </c>
      <c r="Q30" s="12">
        <v>100.86436102719745</v>
      </c>
      <c r="R30" s="12">
        <v>116.75612111284863</v>
      </c>
      <c r="S30" s="12">
        <v>87.921864885720424</v>
      </c>
      <c r="T30" s="12">
        <v>102.92238837573677</v>
      </c>
      <c r="U30" s="12">
        <v>118.32777343224734</v>
      </c>
      <c r="V30" s="12">
        <v>98.282225988077698</v>
      </c>
      <c r="W30" s="12">
        <v>105.63256890018238</v>
      </c>
      <c r="X30" s="12">
        <v>103.14668113787775</v>
      </c>
      <c r="Y30" s="12">
        <v>107.35574303689646</v>
      </c>
      <c r="Z30" s="12">
        <v>107.87199496699031</v>
      </c>
      <c r="AA30" s="12">
        <v>103.67865595762851</v>
      </c>
      <c r="AB30" s="12">
        <v>84.969144861679524</v>
      </c>
      <c r="AC30" s="12">
        <v>89.558068591577467</v>
      </c>
      <c r="AD30" s="12">
        <v>94.704057826311328</v>
      </c>
      <c r="AE30" s="12">
        <v>109.22607341635739</v>
      </c>
      <c r="AF30" s="12">
        <v>96.169481164542958</v>
      </c>
      <c r="AG30" s="12">
        <v>112.86734914174303</v>
      </c>
      <c r="AH30" s="12">
        <v>81.004839355591685</v>
      </c>
      <c r="AI30" s="12">
        <v>93.068809089891147</v>
      </c>
      <c r="AJ30" s="12">
        <v>100.0470436134492</v>
      </c>
      <c r="AK30" s="12">
        <v>97.85743511893088</v>
      </c>
      <c r="AL30" s="12">
        <v>114.17363364453195</v>
      </c>
      <c r="AM30" s="12">
        <v>93.056167113536503</v>
      </c>
      <c r="AN30" s="12">
        <v>100.19851995602949</v>
      </c>
      <c r="AO30" s="12">
        <v>93.549204191367608</v>
      </c>
      <c r="AP30" s="12">
        <v>90.497599355876446</v>
      </c>
      <c r="AQ30" s="12">
        <v>82.804456521989778</v>
      </c>
      <c r="AR30" s="12">
        <v>108.16955889604287</v>
      </c>
      <c r="AS30" s="12">
        <v>97.221016201365273</v>
      </c>
      <c r="AT30" s="12">
        <v>105.79196921535186</v>
      </c>
      <c r="AU30" s="12">
        <v>111.51220203610137</v>
      </c>
      <c r="AV30" s="12">
        <v>119.16996552608907</v>
      </c>
      <c r="AW30" s="12">
        <v>100.30947830964578</v>
      </c>
      <c r="AX30" s="12">
        <v>94.91412836505333</v>
      </c>
      <c r="AY30" s="12">
        <v>99.080341694934759</v>
      </c>
      <c r="AZ30" s="12">
        <v>101.18427578854607</v>
      </c>
      <c r="BA30" s="12">
        <v>102.94635356112849</v>
      </c>
      <c r="BB30" s="12">
        <v>119.50738806044683</v>
      </c>
      <c r="BC30" s="12">
        <v>88.720628607552499</v>
      </c>
      <c r="BD30" s="12">
        <v>105.10765403305413</v>
      </c>
      <c r="BE30" s="12">
        <v>92.687298799864948</v>
      </c>
      <c r="BF30" s="12">
        <v>98.414068613783456</v>
      </c>
      <c r="BG30" s="12">
        <v>95.432449395593721</v>
      </c>
      <c r="BH30" s="12">
        <v>108.92353000381263</v>
      </c>
      <c r="BI30" s="12">
        <v>98.242628862499259</v>
      </c>
      <c r="BJ30" s="12">
        <v>91.819754541211296</v>
      </c>
      <c r="BK30" s="12">
        <v>110.28099632094381</v>
      </c>
      <c r="BL30" s="12">
        <v>118.87565304059535</v>
      </c>
      <c r="BM30" s="12">
        <v>86.484499459038489</v>
      </c>
      <c r="BN30" s="12">
        <v>113.17084752372466</v>
      </c>
      <c r="BO30" s="12">
        <v>101.49382231029449</v>
      </c>
      <c r="BP30" s="12">
        <v>113.89307726640254</v>
      </c>
      <c r="BQ30" s="12">
        <v>99.351985024986789</v>
      </c>
      <c r="BR30" s="12">
        <v>103.96919404010987</v>
      </c>
      <c r="BS30" s="12">
        <v>109.68664153333521</v>
      </c>
      <c r="BT30" s="12">
        <v>109.5180212156265</v>
      </c>
      <c r="BU30" s="12">
        <v>104.17948058384354</v>
      </c>
      <c r="BV30" s="12">
        <v>115.58373696752824</v>
      </c>
      <c r="BW30" s="12">
        <v>101.73951093529467</v>
      </c>
      <c r="BX30" s="12">
        <v>97.830036591039971</v>
      </c>
      <c r="BY30" s="12">
        <v>109.09340087673627</v>
      </c>
      <c r="BZ30" s="12">
        <v>112.26751464855624</v>
      </c>
      <c r="CA30" s="12">
        <v>77.570951159577817</v>
      </c>
      <c r="CB30" s="12">
        <v>101.51935637404677</v>
      </c>
      <c r="CC30" s="12">
        <v>112.22540504386416</v>
      </c>
      <c r="CD30" s="12">
        <v>95.603297975321766</v>
      </c>
      <c r="CE30" s="12">
        <v>91.198819770943373</v>
      </c>
      <c r="CF30" s="12">
        <v>90.568244356836658</v>
      </c>
      <c r="CG30" s="12">
        <v>105.76665115659125</v>
      </c>
      <c r="CH30" s="12">
        <v>101.48839944813517</v>
      </c>
      <c r="CI30" s="12">
        <v>92.224638845073059</v>
      </c>
      <c r="CJ30" s="12">
        <v>96.232793364470126</v>
      </c>
      <c r="CK30" s="12">
        <v>88.564604791463353</v>
      </c>
      <c r="CL30" s="12">
        <v>92.570860740670469</v>
      </c>
      <c r="CM30" s="12">
        <v>94.518293533474207</v>
      </c>
      <c r="CN30" s="12">
        <v>102.11595079235849</v>
      </c>
      <c r="CO30" s="12">
        <v>123.58028723392636</v>
      </c>
      <c r="CP30" s="12">
        <v>93.019127941806801</v>
      </c>
      <c r="CQ30" s="12">
        <v>102.62029971054289</v>
      </c>
      <c r="CR30" s="12">
        <v>85.142039804486558</v>
      </c>
      <c r="CS30" s="12">
        <v>110.0184934126446</v>
      </c>
      <c r="CT30" s="12">
        <v>85.892873155535199</v>
      </c>
      <c r="CU30" s="12">
        <v>74.159800331108272</v>
      </c>
      <c r="CV30" s="12">
        <v>112.25289452122524</v>
      </c>
      <c r="CW30" s="12">
        <v>79.888798407046124</v>
      </c>
      <c r="CX30" s="12">
        <v>98.619807684008265</v>
      </c>
      <c r="CY30" s="12">
        <v>104.46167405243614</v>
      </c>
      <c r="CZ30" s="12">
        <v>88.886702340096235</v>
      </c>
      <c r="DA30" s="12">
        <v>114.91121111030225</v>
      </c>
      <c r="DB30" s="12">
        <v>104.23631263402058</v>
      </c>
    </row>
    <row r="31" spans="2:106" x14ac:dyDescent="0.35">
      <c r="B31" s="65"/>
      <c r="C31" s="65"/>
      <c r="D31" s="65"/>
      <c r="F31" s="64">
        <v>24</v>
      </c>
      <c r="G31" s="12">
        <v>101.57431259140139</v>
      </c>
      <c r="H31" s="12">
        <v>103.66883341484936</v>
      </c>
      <c r="I31" s="12">
        <v>97.286158759379759</v>
      </c>
      <c r="J31" s="12">
        <v>105.49948708794545</v>
      </c>
      <c r="K31" s="12">
        <v>115.84671736054588</v>
      </c>
      <c r="L31" s="12">
        <v>101.46596903505269</v>
      </c>
      <c r="M31" s="12">
        <v>104.21958930019173</v>
      </c>
      <c r="N31" s="12">
        <v>94.227914612565655</v>
      </c>
      <c r="O31" s="12">
        <v>107.59957856644178</v>
      </c>
      <c r="P31" s="12">
        <v>94.410404724476393</v>
      </c>
      <c r="Q31" s="12">
        <v>88.936224326607771</v>
      </c>
      <c r="R31" s="12">
        <v>110.42217263602652</v>
      </c>
      <c r="S31" s="12">
        <v>92.734183251741342</v>
      </c>
      <c r="T31" s="12">
        <v>86.271677698823623</v>
      </c>
      <c r="U31" s="12">
        <v>92.894618117134087</v>
      </c>
      <c r="V31" s="12">
        <v>83.324278218788095</v>
      </c>
      <c r="W31" s="12">
        <v>88.889544511039276</v>
      </c>
      <c r="X31" s="12">
        <v>111.14740371122025</v>
      </c>
      <c r="Y31" s="12">
        <v>102.6757561499835</v>
      </c>
      <c r="Z31" s="12">
        <v>95.572102307050955</v>
      </c>
      <c r="AA31" s="12">
        <v>101.7263118934352</v>
      </c>
      <c r="AB31" s="12">
        <v>98.828820935159456</v>
      </c>
      <c r="AC31" s="12">
        <v>122.5247276830487</v>
      </c>
      <c r="AD31" s="12">
        <v>95.289329035585979</v>
      </c>
      <c r="AE31" s="12">
        <v>100.46259174268926</v>
      </c>
      <c r="AF31" s="12">
        <v>110.58417637977982</v>
      </c>
      <c r="AG31" s="12">
        <v>130.62159521505237</v>
      </c>
      <c r="AH31" s="12">
        <v>105.98485030423035</v>
      </c>
      <c r="AI31" s="12">
        <v>105.73686520510819</v>
      </c>
      <c r="AJ31" s="12">
        <v>108.32867499411805</v>
      </c>
      <c r="AK31" s="12">
        <v>91.033109836280346</v>
      </c>
      <c r="AL31" s="12">
        <v>93.114465723920148</v>
      </c>
      <c r="AM31" s="12">
        <v>101.57664317157469</v>
      </c>
      <c r="AN31" s="12">
        <v>87.853357197309379</v>
      </c>
      <c r="AO31" s="12">
        <v>99.203191691776738</v>
      </c>
      <c r="AP31" s="12">
        <v>96.518727130023763</v>
      </c>
      <c r="AQ31" s="12">
        <v>96.201563590147998</v>
      </c>
      <c r="AR31" s="12">
        <v>90.239712133188732</v>
      </c>
      <c r="AS31" s="12">
        <v>99.737201505922712</v>
      </c>
      <c r="AT31" s="12">
        <v>98.675389178970363</v>
      </c>
      <c r="AU31" s="12">
        <v>102.9247871680127</v>
      </c>
      <c r="AV31" s="12">
        <v>118.87110556708649</v>
      </c>
      <c r="AW31" s="12">
        <v>111.89146132674068</v>
      </c>
      <c r="AX31" s="12">
        <v>83.296584105119109</v>
      </c>
      <c r="AY31" s="12">
        <v>109.78493517322931</v>
      </c>
      <c r="AZ31" s="12">
        <v>90.021842677379027</v>
      </c>
      <c r="BA31" s="12">
        <v>77.655352267902344</v>
      </c>
      <c r="BB31" s="12">
        <v>108.8894012151286</v>
      </c>
      <c r="BC31" s="12">
        <v>95.898861016030423</v>
      </c>
      <c r="BD31" s="12">
        <v>98.434975623240462</v>
      </c>
      <c r="BE31" s="12">
        <v>91.80263330345042</v>
      </c>
      <c r="BF31" s="12">
        <v>114.06378942192532</v>
      </c>
      <c r="BG31" s="12">
        <v>103.33129719365388</v>
      </c>
      <c r="BH31" s="12">
        <v>105.64064066566061</v>
      </c>
      <c r="BI31" s="12">
        <v>76.382605382241309</v>
      </c>
      <c r="BJ31" s="12">
        <v>98.157875324977795</v>
      </c>
      <c r="BK31" s="12">
        <v>115.89796738699079</v>
      </c>
      <c r="BL31" s="12">
        <v>100.79220399129554</v>
      </c>
      <c r="BM31" s="12">
        <v>100.00574118530494</v>
      </c>
      <c r="BN31" s="12">
        <v>98.914267962391023</v>
      </c>
      <c r="BO31" s="12">
        <v>95.630253124545561</v>
      </c>
      <c r="BP31" s="12">
        <v>120.92674549203366</v>
      </c>
      <c r="BQ31" s="12">
        <v>91.315416991710663</v>
      </c>
      <c r="BR31" s="12">
        <v>103.04717104882002</v>
      </c>
      <c r="BS31" s="12">
        <v>78.262712829746306</v>
      </c>
      <c r="BT31" s="12">
        <v>106.2719209381612</v>
      </c>
      <c r="BU31" s="12">
        <v>101.35703430714784</v>
      </c>
      <c r="BV31" s="12">
        <v>101.89584170584567</v>
      </c>
      <c r="BW31" s="12">
        <v>95.551843312568963</v>
      </c>
      <c r="BX31" s="12">
        <v>96.385929534881143</v>
      </c>
      <c r="BY31" s="12">
        <v>104.62707703263732</v>
      </c>
      <c r="BZ31" s="12">
        <v>89.37284999556141</v>
      </c>
      <c r="CA31" s="12">
        <v>72.010846249759197</v>
      </c>
      <c r="CB31" s="12">
        <v>101.97846929950174</v>
      </c>
      <c r="CC31" s="12">
        <v>89.085927154519595</v>
      </c>
      <c r="CD31" s="12">
        <v>111.51665856014006</v>
      </c>
      <c r="CE31" s="12">
        <v>86.715420163818635</v>
      </c>
      <c r="CF31" s="12">
        <v>103.21508650813485</v>
      </c>
      <c r="CG31" s="12">
        <v>101.21664243124542</v>
      </c>
      <c r="CH31" s="12">
        <v>99.37344909994863</v>
      </c>
      <c r="CI31" s="12">
        <v>95.131463492725743</v>
      </c>
      <c r="CJ31" s="12">
        <v>96.109318090020679</v>
      </c>
      <c r="CK31" s="12">
        <v>111.80196704808623</v>
      </c>
      <c r="CL31" s="12">
        <v>70.941280480474234</v>
      </c>
      <c r="CM31" s="12">
        <v>86.112925398629159</v>
      </c>
      <c r="CN31" s="12">
        <v>92.273183124780189</v>
      </c>
      <c r="CO31" s="12">
        <v>82.989356794860214</v>
      </c>
      <c r="CP31" s="12">
        <v>92.833431861072313</v>
      </c>
      <c r="CQ31" s="12">
        <v>81.463133735815063</v>
      </c>
      <c r="CR31" s="12">
        <v>113.95155777572654</v>
      </c>
      <c r="CS31" s="12">
        <v>107.6692003858625</v>
      </c>
      <c r="CT31" s="12">
        <v>88.882450452365447</v>
      </c>
      <c r="CU31" s="12">
        <v>94.30546040457557</v>
      </c>
      <c r="CV31" s="12">
        <v>103.23038875649218</v>
      </c>
      <c r="CW31" s="12">
        <v>97.019278907828266</v>
      </c>
      <c r="CX31" s="12">
        <v>106.82650806993479</v>
      </c>
      <c r="CY31" s="12">
        <v>93.90222455986077</v>
      </c>
      <c r="CZ31" s="12">
        <v>105.39389475306962</v>
      </c>
      <c r="DA31" s="12">
        <v>95.225982729607495</v>
      </c>
      <c r="DB31" s="12">
        <v>102.37641870626248</v>
      </c>
    </row>
    <row r="32" spans="2:106" x14ac:dyDescent="0.35">
      <c r="F32" s="64">
        <v>25</v>
      </c>
      <c r="G32" s="12">
        <v>96.638757693290245</v>
      </c>
      <c r="H32" s="12">
        <v>112.95184119953774</v>
      </c>
      <c r="I32" s="12">
        <v>91.460617820848711</v>
      </c>
      <c r="J32" s="12">
        <v>105.84996087127365</v>
      </c>
      <c r="K32" s="12">
        <v>89.30263700458454</v>
      </c>
      <c r="L32" s="12">
        <v>106.8062490754528</v>
      </c>
      <c r="M32" s="12">
        <v>92.572872997698141</v>
      </c>
      <c r="N32" s="12">
        <v>102.37484982790193</v>
      </c>
      <c r="O32" s="12">
        <v>99.36119365884224</v>
      </c>
      <c r="P32" s="12">
        <v>95.236271388421301</v>
      </c>
      <c r="Q32" s="12">
        <v>102.58073669101577</v>
      </c>
      <c r="R32" s="12">
        <v>78.430150804342702</v>
      </c>
      <c r="S32" s="12">
        <v>96.286123860045336</v>
      </c>
      <c r="T32" s="12">
        <v>115.15513758931775</v>
      </c>
      <c r="U32" s="12">
        <v>111.47666353062959</v>
      </c>
      <c r="V32" s="12">
        <v>86.641091709316242</v>
      </c>
      <c r="W32" s="12">
        <v>103.15874331136001</v>
      </c>
      <c r="X32" s="12">
        <v>88.429726727190427</v>
      </c>
      <c r="Y32" s="12">
        <v>112.22056198457722</v>
      </c>
      <c r="Z32" s="12">
        <v>102.87053580905194</v>
      </c>
      <c r="AA32" s="12">
        <v>98.452790350711439</v>
      </c>
      <c r="AB32" s="12">
        <v>94.652932855387917</v>
      </c>
      <c r="AC32" s="12">
        <v>92.998618836281821</v>
      </c>
      <c r="AD32" s="12">
        <v>107.68975496612256</v>
      </c>
      <c r="AE32" s="12">
        <v>106.8506778916344</v>
      </c>
      <c r="AF32" s="12">
        <v>98.845760273979977</v>
      </c>
      <c r="AG32" s="12">
        <v>109.9429826150299</v>
      </c>
      <c r="AH32" s="12">
        <v>103.62387027053046</v>
      </c>
      <c r="AI32" s="12">
        <v>102.25384155783104</v>
      </c>
      <c r="AJ32" s="12">
        <v>99.985845988703659</v>
      </c>
      <c r="AK32" s="12">
        <v>101.97846929950174</v>
      </c>
      <c r="AL32" s="12">
        <v>91.675656474399148</v>
      </c>
      <c r="AM32" s="12">
        <v>96.816313796443865</v>
      </c>
      <c r="AN32" s="12">
        <v>95.797963947552489</v>
      </c>
      <c r="AO32" s="12">
        <v>104.34115463576745</v>
      </c>
      <c r="AP32" s="12">
        <v>101.45205376611557</v>
      </c>
      <c r="AQ32" s="12">
        <v>89.375555742299184</v>
      </c>
      <c r="AR32" s="12">
        <v>97.780673766101245</v>
      </c>
      <c r="AS32" s="12">
        <v>103.67128905054415</v>
      </c>
      <c r="AT32" s="12">
        <v>124.85430741216987</v>
      </c>
      <c r="AU32" s="12">
        <v>110.92516868084203</v>
      </c>
      <c r="AV32" s="12">
        <v>110.11756012303522</v>
      </c>
      <c r="AW32" s="12">
        <v>102.15429736272199</v>
      </c>
      <c r="AX32" s="12">
        <v>98.678481460956391</v>
      </c>
      <c r="AY32" s="12">
        <v>104.62281377622276</v>
      </c>
      <c r="AZ32" s="12">
        <v>108.92353000381263</v>
      </c>
      <c r="BA32" s="12">
        <v>102.19816911339876</v>
      </c>
      <c r="BB32" s="12">
        <v>92.778941759752342</v>
      </c>
      <c r="BC32" s="12">
        <v>96.432438820193056</v>
      </c>
      <c r="BD32" s="12">
        <v>96.357337295194156</v>
      </c>
      <c r="BE32" s="12">
        <v>125.45057213865221</v>
      </c>
      <c r="BF32" s="12">
        <v>98.7725686878548</v>
      </c>
      <c r="BG32" s="12">
        <v>106.02790350967553</v>
      </c>
      <c r="BH32" s="12">
        <v>92.514290170220193</v>
      </c>
      <c r="BI32" s="12">
        <v>98.880412022117525</v>
      </c>
      <c r="BJ32" s="12">
        <v>116.48222678340971</v>
      </c>
      <c r="BK32" s="12">
        <v>95.315806700091343</v>
      </c>
      <c r="BL32" s="12">
        <v>118.40212462411728</v>
      </c>
      <c r="BM32" s="12">
        <v>94.882762166525936</v>
      </c>
      <c r="BN32" s="12">
        <v>95.18136064580176</v>
      </c>
      <c r="BO32" s="12">
        <v>88.903709891019389</v>
      </c>
      <c r="BP32" s="12">
        <v>111.48257524619112</v>
      </c>
      <c r="BQ32" s="12">
        <v>95.277357811573893</v>
      </c>
      <c r="BR32" s="12">
        <v>105.67745246371487</v>
      </c>
      <c r="BS32" s="12">
        <v>104.04960474043037</v>
      </c>
      <c r="BT32" s="12">
        <v>122.19840098405257</v>
      </c>
      <c r="BU32" s="12">
        <v>96.727672169072321</v>
      </c>
      <c r="BV32" s="12">
        <v>84.962005328270607</v>
      </c>
      <c r="BW32" s="12">
        <v>80.114807840436697</v>
      </c>
      <c r="BX32" s="12">
        <v>107.11129359842744</v>
      </c>
      <c r="BY32" s="12">
        <v>80.147913447581232</v>
      </c>
      <c r="BZ32" s="12">
        <v>97.355939740373287</v>
      </c>
      <c r="CA32" s="12">
        <v>101.05342223832849</v>
      </c>
      <c r="CB32" s="12">
        <v>102.57678038906306</v>
      </c>
      <c r="CC32" s="12">
        <v>101.69914073921973</v>
      </c>
      <c r="CD32" s="12">
        <v>108.96347955858801</v>
      </c>
      <c r="CE32" s="12">
        <v>97.446138877421618</v>
      </c>
      <c r="CF32" s="12">
        <v>111.87595444207545</v>
      </c>
      <c r="CG32" s="12">
        <v>101.90674427358317</v>
      </c>
      <c r="CH32" s="12">
        <v>78.063533490058035</v>
      </c>
      <c r="CI32" s="12">
        <v>108.57799022924155</v>
      </c>
      <c r="CJ32" s="12">
        <v>103.49184574588435</v>
      </c>
      <c r="CK32" s="12">
        <v>99.203964762273245</v>
      </c>
      <c r="CL32" s="12">
        <v>104.63132892036811</v>
      </c>
      <c r="CM32" s="12">
        <v>96.556903170130681</v>
      </c>
      <c r="CN32" s="12">
        <v>101.3446765478875</v>
      </c>
      <c r="CO32" s="12">
        <v>89.190791893634014</v>
      </c>
      <c r="CP32" s="12">
        <v>106.25516349828104</v>
      </c>
      <c r="CQ32" s="12">
        <v>119.15559550980106</v>
      </c>
      <c r="CR32" s="12">
        <v>98.751752627867972</v>
      </c>
      <c r="CS32" s="12">
        <v>90.57540662761312</v>
      </c>
      <c r="CT32" s="12">
        <v>109.65490016824333</v>
      </c>
      <c r="CU32" s="12">
        <v>119.58487700903788</v>
      </c>
      <c r="CV32" s="12">
        <v>111.2117049866356</v>
      </c>
      <c r="CW32" s="12">
        <v>104.43886847278918</v>
      </c>
      <c r="CX32" s="12">
        <v>119.74349288502708</v>
      </c>
      <c r="CY32" s="12">
        <v>114.74813871027436</v>
      </c>
      <c r="CZ32" s="12">
        <v>117.05629983916879</v>
      </c>
      <c r="DA32" s="12">
        <v>93.061032910190988</v>
      </c>
      <c r="DB32" s="12">
        <v>104.93582774652168</v>
      </c>
    </row>
    <row r="33" spans="6:106" x14ac:dyDescent="0.35">
      <c r="F33" s="64">
        <v>26</v>
      </c>
      <c r="G33" s="12">
        <v>105.31972546014003</v>
      </c>
      <c r="H33" s="12">
        <v>94.276652159896912</v>
      </c>
      <c r="I33" s="12">
        <v>90.414380590664223</v>
      </c>
      <c r="J33" s="12">
        <v>103.94354628951987</v>
      </c>
      <c r="K33" s="12">
        <v>91.724234860157594</v>
      </c>
      <c r="L33" s="12">
        <v>107.2091552283382</v>
      </c>
      <c r="M33" s="12">
        <v>93.966582678694976</v>
      </c>
      <c r="N33" s="12">
        <v>91.348840922000818</v>
      </c>
      <c r="O33" s="12">
        <v>101.06341531136422</v>
      </c>
      <c r="P33" s="12">
        <v>95.320922607788816</v>
      </c>
      <c r="Q33" s="12">
        <v>101.34313040689449</v>
      </c>
      <c r="R33" s="12">
        <v>100.96653138825786</v>
      </c>
      <c r="S33" s="12">
        <v>111.44126144936308</v>
      </c>
      <c r="T33" s="12">
        <v>98.87270405452</v>
      </c>
      <c r="U33" s="12">
        <v>85.553768055979162</v>
      </c>
      <c r="V33" s="12">
        <v>93.344385984528344</v>
      </c>
      <c r="W33" s="12">
        <v>106.11898940405808</v>
      </c>
      <c r="X33" s="12">
        <v>97.463532963593025</v>
      </c>
      <c r="Y33" s="12">
        <v>90.553919815283734</v>
      </c>
      <c r="Z33" s="12">
        <v>106.71395810059039</v>
      </c>
      <c r="AA33" s="12">
        <v>87.501951181911863</v>
      </c>
      <c r="AB33" s="12">
        <v>118.71458152891137</v>
      </c>
      <c r="AC33" s="12">
        <v>99.964427388476906</v>
      </c>
      <c r="AD33" s="12">
        <v>94.354880072933156</v>
      </c>
      <c r="AE33" s="12">
        <v>86.582997735240497</v>
      </c>
      <c r="AF33" s="12">
        <v>108.48663148644846</v>
      </c>
      <c r="AG33" s="12">
        <v>114.67365109419916</v>
      </c>
      <c r="AH33" s="12">
        <v>96.456881490303203</v>
      </c>
      <c r="AI33" s="12">
        <v>95.162443156004883</v>
      </c>
      <c r="AJ33" s="12">
        <v>88.765307534777094</v>
      </c>
      <c r="AK33" s="12">
        <v>111.57027327280957</v>
      </c>
      <c r="AL33" s="12">
        <v>112.82719495065976</v>
      </c>
      <c r="AM33" s="12">
        <v>76.751678332220763</v>
      </c>
      <c r="AN33" s="12">
        <v>106.53390088700689</v>
      </c>
      <c r="AO33" s="12">
        <v>81.825931172352284</v>
      </c>
      <c r="AP33" s="12">
        <v>89.648677001241595</v>
      </c>
      <c r="AQ33" s="12">
        <v>116.12675077922177</v>
      </c>
      <c r="AR33" s="12">
        <v>94.434540440124692</v>
      </c>
      <c r="AS33" s="12">
        <v>86.178841027140152</v>
      </c>
      <c r="AT33" s="12">
        <v>104.95224412588868</v>
      </c>
      <c r="AU33" s="12">
        <v>82.177541824057698</v>
      </c>
      <c r="AV33" s="12">
        <v>102.18327613765723</v>
      </c>
      <c r="AW33" s="12">
        <v>97.201143742131535</v>
      </c>
      <c r="AX33" s="12">
        <v>98.744044660270447</v>
      </c>
      <c r="AY33" s="12">
        <v>112.4132839118829</v>
      </c>
      <c r="AZ33" s="12">
        <v>86.605530466476921</v>
      </c>
      <c r="BA33" s="12">
        <v>92.703283169248607</v>
      </c>
      <c r="BB33" s="12">
        <v>90.222454471222591</v>
      </c>
      <c r="BC33" s="12">
        <v>87.259411682316568</v>
      </c>
      <c r="BD33" s="12">
        <v>90.531182447739411</v>
      </c>
      <c r="BE33" s="12">
        <v>102.18876721191918</v>
      </c>
      <c r="BF33" s="12">
        <v>89.395701049943455</v>
      </c>
      <c r="BG33" s="12">
        <v>100.52846189646516</v>
      </c>
      <c r="BH33" s="12">
        <v>96.709914285020204</v>
      </c>
      <c r="BI33" s="12">
        <v>123.45877874176949</v>
      </c>
      <c r="BJ33" s="12">
        <v>108.3232635006425</v>
      </c>
      <c r="BK33" s="12">
        <v>96.456062945071608</v>
      </c>
      <c r="BL33" s="12">
        <v>94.01240984298056</v>
      </c>
      <c r="BM33" s="12">
        <v>100.95653831522213</v>
      </c>
      <c r="BN33" s="12">
        <v>107.70930910221068</v>
      </c>
      <c r="BO33" s="12">
        <v>95.824691723100841</v>
      </c>
      <c r="BP33" s="12">
        <v>90.773926583642606</v>
      </c>
      <c r="BQ33" s="12">
        <v>100.43733052734751</v>
      </c>
      <c r="BR33" s="12">
        <v>91.740378391114064</v>
      </c>
      <c r="BS33" s="12">
        <v>104.68589860247448</v>
      </c>
      <c r="BT33" s="12">
        <v>91.096956364344805</v>
      </c>
      <c r="BU33" s="12">
        <v>106.19387492406531</v>
      </c>
      <c r="BV33" s="12">
        <v>108.48772288009059</v>
      </c>
      <c r="BW33" s="12">
        <v>93.99226453533629</v>
      </c>
      <c r="BX33" s="12">
        <v>113.56524990114849</v>
      </c>
      <c r="BY33" s="12">
        <v>81.983273755759001</v>
      </c>
      <c r="BZ33" s="12">
        <v>98.533257894450799</v>
      </c>
      <c r="CA33" s="12">
        <v>105.84361714572879</v>
      </c>
      <c r="CB33" s="12">
        <v>98.067539763724199</v>
      </c>
      <c r="CC33" s="12">
        <v>87.755199981620535</v>
      </c>
      <c r="CD33" s="12">
        <v>114.17363364453195</v>
      </c>
      <c r="CE33" s="12">
        <v>102.3363099899143</v>
      </c>
      <c r="CF33" s="12">
        <v>102.52621248364449</v>
      </c>
      <c r="CG33" s="12">
        <v>79.491803969722241</v>
      </c>
      <c r="CH33" s="12">
        <v>98.310170212789671</v>
      </c>
      <c r="CI33" s="12">
        <v>104.34283720096573</v>
      </c>
      <c r="CJ33" s="12">
        <v>101.41186546898098</v>
      </c>
      <c r="CK33" s="12">
        <v>101.81645418706466</v>
      </c>
      <c r="CL33" s="12">
        <v>102.57203964793007</v>
      </c>
      <c r="CM33" s="12">
        <v>98.12519035913283</v>
      </c>
      <c r="CN33" s="12">
        <v>94.281154158670688</v>
      </c>
      <c r="CO33" s="12">
        <v>78.063533490058035</v>
      </c>
      <c r="CP33" s="12">
        <v>100.49859636419569</v>
      </c>
      <c r="CQ33" s="12">
        <v>101.99875103135128</v>
      </c>
      <c r="CR33" s="12">
        <v>90.421633810910862</v>
      </c>
      <c r="CS33" s="12">
        <v>87.35356712131761</v>
      </c>
      <c r="CT33" s="12">
        <v>104.36385789726046</v>
      </c>
      <c r="CU33" s="12">
        <v>115.16236807219684</v>
      </c>
      <c r="CV33" s="12">
        <v>101.17657918963232</v>
      </c>
      <c r="CW33" s="12">
        <v>85.368867783108726</v>
      </c>
      <c r="CX33" s="12">
        <v>89.119169185869396</v>
      </c>
      <c r="CY33" s="12">
        <v>96.262340573593974</v>
      </c>
      <c r="CZ33" s="12">
        <v>115.65631464472972</v>
      </c>
      <c r="DA33" s="12">
        <v>100.73926003096858</v>
      </c>
      <c r="DB33" s="12">
        <v>84.003807185217738</v>
      </c>
    </row>
    <row r="34" spans="6:106" x14ac:dyDescent="0.35">
      <c r="F34" s="64">
        <v>27</v>
      </c>
      <c r="G34" s="12">
        <v>86.989541866932996</v>
      </c>
      <c r="H34" s="12">
        <v>89.806860867247451</v>
      </c>
      <c r="I34" s="12">
        <v>109.29653651837725</v>
      </c>
      <c r="J34" s="12">
        <v>103.0151227292663</v>
      </c>
      <c r="K34" s="12">
        <v>95.715097611537203</v>
      </c>
      <c r="L34" s="12">
        <v>110.51878371072235</v>
      </c>
      <c r="M34" s="12">
        <v>112.65152604901232</v>
      </c>
      <c r="N34" s="12">
        <v>104.07535480917431</v>
      </c>
      <c r="O34" s="12">
        <v>87.706473802973051</v>
      </c>
      <c r="P34" s="12">
        <v>109.25538188312203</v>
      </c>
      <c r="Q34" s="12">
        <v>90.420428730431013</v>
      </c>
      <c r="R34" s="12">
        <v>87.798787515203003</v>
      </c>
      <c r="S34" s="12">
        <v>100.59053490986116</v>
      </c>
      <c r="T34" s="12">
        <v>100.52003770178999</v>
      </c>
      <c r="U34" s="12">
        <v>99.3665596775827</v>
      </c>
      <c r="V34" s="12">
        <v>95.660527929430827</v>
      </c>
      <c r="W34" s="12">
        <v>98.311727722466458</v>
      </c>
      <c r="X34" s="12">
        <v>88.082117852172814</v>
      </c>
      <c r="Y34" s="12">
        <v>102.30879777518567</v>
      </c>
      <c r="Z34" s="12">
        <v>103.54555140802404</v>
      </c>
      <c r="AA34" s="12">
        <v>98.452017280214932</v>
      </c>
      <c r="AB34" s="12">
        <v>103.81405698135495</v>
      </c>
      <c r="AC34" s="12">
        <v>97.037662069487851</v>
      </c>
      <c r="AD34" s="12">
        <v>130.38148861378431</v>
      </c>
      <c r="AE34" s="12">
        <v>98.634484654758126</v>
      </c>
      <c r="AF34" s="12">
        <v>99.160979768930702</v>
      </c>
      <c r="AG34" s="12">
        <v>87.183264238410629</v>
      </c>
      <c r="AH34" s="12">
        <v>93.85331648227293</v>
      </c>
      <c r="AI34" s="12">
        <v>101.99562464331393</v>
      </c>
      <c r="AJ34" s="12">
        <v>102.94155597657664</v>
      </c>
      <c r="AK34" s="12">
        <v>110.38929440255743</v>
      </c>
      <c r="AL34" s="12">
        <v>112.09402853419306</v>
      </c>
      <c r="AM34" s="12">
        <v>106.16055331192911</v>
      </c>
      <c r="AN34" s="12">
        <v>95.142661646241322</v>
      </c>
      <c r="AO34" s="12">
        <v>108.31353190733353</v>
      </c>
      <c r="AP34" s="12">
        <v>97.995007561257808</v>
      </c>
      <c r="AQ34" s="12">
        <v>100.677914613334</v>
      </c>
      <c r="AR34" s="12">
        <v>90.879950928501785</v>
      </c>
      <c r="AS34" s="12">
        <v>86.46731000917498</v>
      </c>
      <c r="AT34" s="12">
        <v>112.52315087185707</v>
      </c>
      <c r="AU34" s="12">
        <v>122.37266016891226</v>
      </c>
      <c r="AV34" s="12">
        <v>96.929591361549683</v>
      </c>
      <c r="AW34" s="12">
        <v>85.121257850551046</v>
      </c>
      <c r="AX34" s="12">
        <v>94.240567957604071</v>
      </c>
      <c r="AY34" s="12">
        <v>104.35460378866992</v>
      </c>
      <c r="AZ34" s="12">
        <v>95.180496625835076</v>
      </c>
      <c r="BA34" s="12">
        <v>108.30489170766668</v>
      </c>
      <c r="BB34" s="12">
        <v>85.948534231283702</v>
      </c>
      <c r="BC34" s="12">
        <v>101.57973545356072</v>
      </c>
      <c r="BD34" s="12">
        <v>84.503256200696342</v>
      </c>
      <c r="BE34" s="12">
        <v>97.464317402773304</v>
      </c>
      <c r="BF34" s="12">
        <v>96.666269908018876</v>
      </c>
      <c r="BG34" s="12">
        <v>101.03341335488949</v>
      </c>
      <c r="BH34" s="12">
        <v>89.954926604696084</v>
      </c>
      <c r="BI34" s="12">
        <v>94.63880158145912</v>
      </c>
      <c r="BJ34" s="12">
        <v>93.904975781333633</v>
      </c>
      <c r="BK34" s="12">
        <v>102.94554638458067</v>
      </c>
      <c r="BL34" s="12">
        <v>116.28604877623729</v>
      </c>
      <c r="BM34" s="12">
        <v>109.12468749447726</v>
      </c>
      <c r="BN34" s="12">
        <v>91.46282334550051</v>
      </c>
      <c r="BO34" s="12">
        <v>108.70802523422753</v>
      </c>
      <c r="BP34" s="12">
        <v>87.171077009406872</v>
      </c>
      <c r="BQ34" s="12">
        <v>94.045310813817196</v>
      </c>
      <c r="BR34" s="12">
        <v>108.65672973304754</v>
      </c>
      <c r="BS34" s="12">
        <v>112.8306510305265</v>
      </c>
      <c r="BT34" s="12">
        <v>99.308283804566599</v>
      </c>
      <c r="BU34" s="12">
        <v>117.74806150933728</v>
      </c>
      <c r="BV34" s="12">
        <v>85.921795087051578</v>
      </c>
      <c r="BW34" s="12">
        <v>110.53874711942626</v>
      </c>
      <c r="BX34" s="12">
        <v>123.4947947319597</v>
      </c>
      <c r="BY34" s="12">
        <v>90.751666700816713</v>
      </c>
      <c r="BZ34" s="12">
        <v>97.42479985798127</v>
      </c>
      <c r="CA34" s="12">
        <v>90.669221006100997</v>
      </c>
      <c r="CB34" s="12">
        <v>104.44392753706779</v>
      </c>
      <c r="CC34" s="12">
        <v>107.17150214768481</v>
      </c>
      <c r="CD34" s="12">
        <v>84.51339706662111</v>
      </c>
      <c r="CE34" s="12">
        <v>76.294566295109689</v>
      </c>
      <c r="CF34" s="12">
        <v>99.227748048724607</v>
      </c>
      <c r="CG34" s="12">
        <v>91.469439919455908</v>
      </c>
      <c r="CH34" s="12">
        <v>88.228682923363522</v>
      </c>
      <c r="CI34" s="12">
        <v>92.973175721999723</v>
      </c>
      <c r="CJ34" s="12">
        <v>86.434750098851509</v>
      </c>
      <c r="CK34" s="12">
        <v>107.52829691919032</v>
      </c>
      <c r="CL34" s="12">
        <v>117.49513103277422</v>
      </c>
      <c r="CM34" s="12">
        <v>97.344048097147606</v>
      </c>
      <c r="CN34" s="12">
        <v>98.033240444783587</v>
      </c>
      <c r="CO34" s="12">
        <v>113.57871042273473</v>
      </c>
      <c r="CP34" s="12">
        <v>100.45340584620135</v>
      </c>
      <c r="CQ34" s="12">
        <v>102.48752485276782</v>
      </c>
      <c r="CR34" s="12">
        <v>107.86469627200859</v>
      </c>
      <c r="CS34" s="12">
        <v>87.339970175526105</v>
      </c>
      <c r="CT34" s="12">
        <v>101.25980932352832</v>
      </c>
      <c r="CU34" s="12">
        <v>97.488009739754489</v>
      </c>
      <c r="CV34" s="12">
        <v>101.62933702085866</v>
      </c>
      <c r="CW34" s="12">
        <v>101.04726041172398</v>
      </c>
      <c r="CX34" s="12">
        <v>110.57615008903667</v>
      </c>
      <c r="CY34" s="12">
        <v>106.22912921244279</v>
      </c>
      <c r="CZ34" s="12">
        <v>99.82749159244122</v>
      </c>
      <c r="DA34" s="12">
        <v>120.71947164949961</v>
      </c>
      <c r="DB34" s="12">
        <v>110.73949533747509</v>
      </c>
    </row>
    <row r="35" spans="6:106" x14ac:dyDescent="0.35">
      <c r="F35" s="64">
        <v>28</v>
      </c>
      <c r="G35" s="12">
        <v>107.59855538490228</v>
      </c>
      <c r="H35" s="12">
        <v>89.596244631684385</v>
      </c>
      <c r="I35" s="12">
        <v>109.01388830243377</v>
      </c>
      <c r="J35" s="12">
        <v>99.17632749202312</v>
      </c>
      <c r="K35" s="12">
        <v>81.092423695372418</v>
      </c>
      <c r="L35" s="12">
        <v>111.8589468911523</v>
      </c>
      <c r="M35" s="12">
        <v>116.99440872471314</v>
      </c>
      <c r="N35" s="12">
        <v>102.33159198614885</v>
      </c>
      <c r="O35" s="12">
        <v>96.359792930888943</v>
      </c>
      <c r="P35" s="12">
        <v>108.25316419650335</v>
      </c>
      <c r="Q35" s="12">
        <v>99.733370259491494</v>
      </c>
      <c r="R35" s="12">
        <v>93.467986314499285</v>
      </c>
      <c r="S35" s="12">
        <v>94.763811628217809</v>
      </c>
      <c r="T35" s="12">
        <v>116.49414116400294</v>
      </c>
      <c r="U35" s="12">
        <v>105.38063886779128</v>
      </c>
      <c r="V35" s="12">
        <v>104.91422724735457</v>
      </c>
      <c r="W35" s="12">
        <v>97.855877609254094</v>
      </c>
      <c r="X35" s="12">
        <v>98.718590177304577</v>
      </c>
      <c r="Y35" s="12">
        <v>99.064209532662062</v>
      </c>
      <c r="Z35" s="12">
        <v>94.855716067831963</v>
      </c>
      <c r="AA35" s="12">
        <v>116.61760506976862</v>
      </c>
      <c r="AB35" s="12">
        <v>101.20199956654687</v>
      </c>
      <c r="AC35" s="12">
        <v>99.502176706300816</v>
      </c>
      <c r="AD35" s="12">
        <v>123.76946213189512</v>
      </c>
      <c r="AE35" s="12">
        <v>103.14186081595835</v>
      </c>
      <c r="AF35" s="12">
        <v>99.068052147777053</v>
      </c>
      <c r="AG35" s="12">
        <v>101.03265165307675</v>
      </c>
      <c r="AH35" s="12">
        <v>102.60922661254881</v>
      </c>
      <c r="AI35" s="12">
        <v>107.24789970263373</v>
      </c>
      <c r="AJ35" s="12">
        <v>79.345557221677154</v>
      </c>
      <c r="AK35" s="12">
        <v>90.544347383547574</v>
      </c>
      <c r="AL35" s="12">
        <v>83.708175932406448</v>
      </c>
      <c r="AM35" s="12">
        <v>104.16196144215064</v>
      </c>
      <c r="AN35" s="12">
        <v>108.56584847497288</v>
      </c>
      <c r="AO35" s="12">
        <v>108.82484982867027</v>
      </c>
      <c r="AP35" s="12">
        <v>114.79138518334366</v>
      </c>
      <c r="AQ35" s="12">
        <v>95.073676473111846</v>
      </c>
      <c r="AR35" s="12">
        <v>119.61625457624905</v>
      </c>
      <c r="AS35" s="12">
        <v>71.288343658670783</v>
      </c>
      <c r="AT35" s="12">
        <v>83.895668265176937</v>
      </c>
      <c r="AU35" s="12">
        <v>98.347402652143501</v>
      </c>
      <c r="AV35" s="12">
        <v>97.114309735479765</v>
      </c>
      <c r="AW35" s="12">
        <v>103.73108832718572</v>
      </c>
      <c r="AX35" s="12">
        <v>109.49878540268401</v>
      </c>
      <c r="AY35" s="12">
        <v>120.29364623012953</v>
      </c>
      <c r="AZ35" s="12">
        <v>90.99416072567692</v>
      </c>
      <c r="BA35" s="12">
        <v>109.86801751423627</v>
      </c>
      <c r="BB35" s="12">
        <v>111.02716851164587</v>
      </c>
      <c r="BC35" s="12">
        <v>114.13823156326544</v>
      </c>
      <c r="BD35" s="12">
        <v>100.67407199821901</v>
      </c>
      <c r="BE35" s="12">
        <v>95.624352777667809</v>
      </c>
      <c r="BF35" s="12">
        <v>105.89541286899475</v>
      </c>
      <c r="BG35" s="12">
        <v>103.62142600351945</v>
      </c>
      <c r="BH35" s="12">
        <v>102.37641870626248</v>
      </c>
      <c r="BI35" s="12">
        <v>89.066486705269199</v>
      </c>
      <c r="BJ35" s="12">
        <v>92.026459949556738</v>
      </c>
      <c r="BK35" s="12">
        <v>103.78774984710617</v>
      </c>
      <c r="BL35" s="12">
        <v>100.70015175879234</v>
      </c>
      <c r="BM35" s="12">
        <v>95.410360043024411</v>
      </c>
      <c r="BN35" s="12">
        <v>89.790126164734829</v>
      </c>
      <c r="BO35" s="12">
        <v>115.46632120152935</v>
      </c>
      <c r="BP35" s="12">
        <v>99.410238160635345</v>
      </c>
      <c r="BQ35" s="12">
        <v>100.27274609237793</v>
      </c>
      <c r="BR35" s="12">
        <v>121.52301021851599</v>
      </c>
      <c r="BS35" s="12">
        <v>107.81890321377432</v>
      </c>
      <c r="BT35" s="12">
        <v>97.067232015979243</v>
      </c>
      <c r="BU35" s="12">
        <v>88.515946824918501</v>
      </c>
      <c r="BV35" s="12">
        <v>89.581783665926196</v>
      </c>
      <c r="BW35" s="12">
        <v>91.185291037254501</v>
      </c>
      <c r="BX35" s="12">
        <v>105.12334281665972</v>
      </c>
      <c r="BY35" s="12">
        <v>113.87702468491625</v>
      </c>
      <c r="BZ35" s="12">
        <v>103.9460246625822</v>
      </c>
      <c r="CA35" s="12">
        <v>110.96416326618055</v>
      </c>
      <c r="CB35" s="12">
        <v>102.96793132292805</v>
      </c>
      <c r="CC35" s="12">
        <v>108.14288796391338</v>
      </c>
      <c r="CD35" s="12">
        <v>105.36560946784448</v>
      </c>
      <c r="CE35" s="12">
        <v>114.14446160197258</v>
      </c>
      <c r="CF35" s="12">
        <v>87.384171618032269</v>
      </c>
      <c r="CG35" s="12">
        <v>99.433225639222655</v>
      </c>
      <c r="CH35" s="12">
        <v>109.55660652834922</v>
      </c>
      <c r="CI35" s="12">
        <v>89.222305885050446</v>
      </c>
      <c r="CJ35" s="12">
        <v>92.449329511146061</v>
      </c>
      <c r="CK35" s="12">
        <v>84.32022039196454</v>
      </c>
      <c r="CL35" s="12">
        <v>97.482484559441218</v>
      </c>
      <c r="CM35" s="12">
        <v>82.325380187830888</v>
      </c>
      <c r="CN35" s="12">
        <v>84.317582857329398</v>
      </c>
      <c r="CO35" s="12">
        <v>113.77557055093348</v>
      </c>
      <c r="CP35" s="12">
        <v>115.39588083687704</v>
      </c>
      <c r="CQ35" s="12">
        <v>101.3076373761578</v>
      </c>
      <c r="CR35" s="12">
        <v>107.54557731852401</v>
      </c>
      <c r="CS35" s="12">
        <v>86.777993399300613</v>
      </c>
      <c r="CT35" s="12">
        <v>89.240063769102562</v>
      </c>
      <c r="CU35" s="12">
        <v>102.56334260484437</v>
      </c>
      <c r="CV35" s="12">
        <v>85.279055181308649</v>
      </c>
      <c r="CW35" s="12">
        <v>103.26748477164074</v>
      </c>
      <c r="CX35" s="12">
        <v>77.783591020852327</v>
      </c>
      <c r="CY35" s="12">
        <v>95.342250258545391</v>
      </c>
      <c r="CZ35" s="12">
        <v>102.55622580880299</v>
      </c>
      <c r="DA35" s="12">
        <v>111.66340553027112</v>
      </c>
      <c r="DB35" s="12">
        <v>78.037885739468038</v>
      </c>
    </row>
    <row r="36" spans="6:106" x14ac:dyDescent="0.35">
      <c r="F36" s="64">
        <v>29</v>
      </c>
      <c r="G36" s="12">
        <v>92.855180153128458</v>
      </c>
      <c r="H36" s="12">
        <v>101.78690697794082</v>
      </c>
      <c r="I36" s="12">
        <v>96.720407580141909</v>
      </c>
      <c r="J36" s="12">
        <v>103.3450533010182</v>
      </c>
      <c r="K36" s="12">
        <v>90.726996657031123</v>
      </c>
      <c r="L36" s="12">
        <v>89.267325872788206</v>
      </c>
      <c r="M36" s="12">
        <v>92.045354701986071</v>
      </c>
      <c r="N36" s="12">
        <v>94.243285073025618</v>
      </c>
      <c r="O36" s="12">
        <v>90.811329553253017</v>
      </c>
      <c r="P36" s="12">
        <v>108.64561116031837</v>
      </c>
      <c r="Q36" s="12">
        <v>102.06513277589693</v>
      </c>
      <c r="R36" s="12">
        <v>117.18553903629072</v>
      </c>
      <c r="S36" s="12">
        <v>91.796198628435377</v>
      </c>
      <c r="T36" s="12">
        <v>97.327404344105162</v>
      </c>
      <c r="U36" s="12">
        <v>95.956204656977206</v>
      </c>
      <c r="V36" s="12">
        <v>99.900933289609384</v>
      </c>
      <c r="W36" s="12">
        <v>114.11331140843686</v>
      </c>
      <c r="X36" s="12">
        <v>110.74085957952775</v>
      </c>
      <c r="Y36" s="12">
        <v>95.16674051847076</v>
      </c>
      <c r="Z36" s="12">
        <v>114.25346454198007</v>
      </c>
      <c r="AA36" s="12">
        <v>95.356745330354897</v>
      </c>
      <c r="AB36" s="12">
        <v>99.985845988703659</v>
      </c>
      <c r="AC36" s="12">
        <v>92.021196248970227</v>
      </c>
      <c r="AD36" s="12">
        <v>106.13745214650407</v>
      </c>
      <c r="AE36" s="12">
        <v>100.15720615920145</v>
      </c>
      <c r="AF36" s="12">
        <v>108.03256625658832</v>
      </c>
      <c r="AG36" s="12">
        <v>108.8180968305096</v>
      </c>
      <c r="AH36" s="12">
        <v>100.65797394199762</v>
      </c>
      <c r="AI36" s="12">
        <v>96.443852978700306</v>
      </c>
      <c r="AJ36" s="12">
        <v>98.596626937796827</v>
      </c>
      <c r="AK36" s="12">
        <v>96.021711012872402</v>
      </c>
      <c r="AL36" s="12">
        <v>116.38481990084983</v>
      </c>
      <c r="AM36" s="12">
        <v>98.417933966265991</v>
      </c>
      <c r="AN36" s="12">
        <v>113.30308805336244</v>
      </c>
      <c r="AO36" s="12">
        <v>104.98080225952435</v>
      </c>
      <c r="AP36" s="12">
        <v>93.476512827328406</v>
      </c>
      <c r="AQ36" s="12">
        <v>108.85991084942361</v>
      </c>
      <c r="AR36" s="12">
        <v>112.69936547032557</v>
      </c>
      <c r="AS36" s="12">
        <v>96.0928107611835</v>
      </c>
      <c r="AT36" s="12">
        <v>99.86115426509059</v>
      </c>
      <c r="AU36" s="12">
        <v>91.909214713814436</v>
      </c>
      <c r="AV36" s="12">
        <v>90.474748301494401</v>
      </c>
      <c r="AW36" s="12">
        <v>107.28275608707918</v>
      </c>
      <c r="AX36" s="12">
        <v>103.82063944925903</v>
      </c>
      <c r="AY36" s="12">
        <v>89.928278409934137</v>
      </c>
      <c r="AZ36" s="12">
        <v>90.357287060760427</v>
      </c>
      <c r="BA36" s="12">
        <v>82.274084686650895</v>
      </c>
      <c r="BB36" s="12">
        <v>105.16613454237813</v>
      </c>
      <c r="BC36" s="12">
        <v>99.302917785826139</v>
      </c>
      <c r="BD36" s="12">
        <v>105.04239778820192</v>
      </c>
      <c r="BE36" s="12">
        <v>99.68822521623224</v>
      </c>
      <c r="BF36" s="12">
        <v>116.78736225585453</v>
      </c>
      <c r="BG36" s="12">
        <v>110.19830051518511</v>
      </c>
      <c r="BH36" s="12">
        <v>94.154563864867669</v>
      </c>
      <c r="BI36" s="12">
        <v>91.553886502515525</v>
      </c>
      <c r="BJ36" s="12">
        <v>103.00472038361477</v>
      </c>
      <c r="BK36" s="12">
        <v>108.95774974196684</v>
      </c>
      <c r="BL36" s="12">
        <v>97.491954673023429</v>
      </c>
      <c r="BM36" s="12">
        <v>72.982186591252685</v>
      </c>
      <c r="BN36" s="12">
        <v>115.77463990543038</v>
      </c>
      <c r="BO36" s="12">
        <v>112.61582838196773</v>
      </c>
      <c r="BP36" s="12">
        <v>91.124218468030449</v>
      </c>
      <c r="BQ36" s="12">
        <v>117.35888872644864</v>
      </c>
      <c r="BR36" s="12">
        <v>113.34769876848441</v>
      </c>
      <c r="BS36" s="12">
        <v>90.656215231865644</v>
      </c>
      <c r="BT36" s="12">
        <v>108.30921180750011</v>
      </c>
      <c r="BU36" s="12">
        <v>110.71093720383942</v>
      </c>
      <c r="BV36" s="12">
        <v>109.69153006735723</v>
      </c>
      <c r="BW36" s="12">
        <v>87.913906807079911</v>
      </c>
      <c r="BX36" s="12">
        <v>87.396017786522862</v>
      </c>
      <c r="BY36" s="12">
        <v>108.15675775811542</v>
      </c>
      <c r="BZ36" s="12">
        <v>108.50418473419268</v>
      </c>
      <c r="CA36" s="12">
        <v>111.51963715528836</v>
      </c>
      <c r="CB36" s="12">
        <v>110.58954239852028</v>
      </c>
      <c r="CC36" s="12">
        <v>94.873166997422231</v>
      </c>
      <c r="CD36" s="12">
        <v>95.878056324727368</v>
      </c>
      <c r="CE36" s="12">
        <v>115.45872692076955</v>
      </c>
      <c r="CF36" s="12">
        <v>117.1688043337781</v>
      </c>
      <c r="CG36" s="12">
        <v>89.80943018977996</v>
      </c>
      <c r="CH36" s="12">
        <v>92.421840033784974</v>
      </c>
      <c r="CI36" s="12">
        <v>94.245990819763392</v>
      </c>
      <c r="CJ36" s="12">
        <v>82.623830874217674</v>
      </c>
      <c r="CK36" s="12">
        <v>93.128028563660337</v>
      </c>
      <c r="CL36" s="12">
        <v>110.24084212986054</v>
      </c>
      <c r="CM36" s="12">
        <v>114.3085799209075</v>
      </c>
      <c r="CN36" s="12">
        <v>119.33094608830288</v>
      </c>
      <c r="CO36" s="12">
        <v>106.04627530265134</v>
      </c>
      <c r="CP36" s="12">
        <v>81.492874212563038</v>
      </c>
      <c r="CQ36" s="12">
        <v>86.796319717541337</v>
      </c>
      <c r="CR36" s="12">
        <v>98.901955677865772</v>
      </c>
      <c r="CS36" s="12">
        <v>108.60234194988152</v>
      </c>
      <c r="CT36" s="12">
        <v>105.61823298994568</v>
      </c>
      <c r="CU36" s="12">
        <v>109.36393007577863</v>
      </c>
      <c r="CV36" s="12">
        <v>97.059239831287414</v>
      </c>
      <c r="CW36" s="12">
        <v>94.936752045759931</v>
      </c>
      <c r="CX36" s="12">
        <v>96.90953700337559</v>
      </c>
      <c r="CY36" s="12">
        <v>93.076596638275078</v>
      </c>
      <c r="CZ36" s="12">
        <v>87.596629580366425</v>
      </c>
      <c r="DA36" s="12">
        <v>100.29800730771967</v>
      </c>
      <c r="DB36" s="12">
        <v>105.07803861182765</v>
      </c>
    </row>
    <row r="37" spans="6:106" x14ac:dyDescent="0.35">
      <c r="F37" s="64">
        <v>30</v>
      </c>
      <c r="G37" s="12">
        <v>95.623511495068669</v>
      </c>
      <c r="H37" s="12">
        <v>93.514325069554616</v>
      </c>
      <c r="I37" s="12">
        <v>94.734821484598797</v>
      </c>
      <c r="J37" s="12">
        <v>91.576805769000202</v>
      </c>
      <c r="K37" s="12">
        <v>98.669989054178586</v>
      </c>
      <c r="L37" s="12">
        <v>94.794484337035101</v>
      </c>
      <c r="M37" s="12">
        <v>88.333570399845485</v>
      </c>
      <c r="N37" s="12">
        <v>99.929241312202066</v>
      </c>
      <c r="O37" s="12">
        <v>97.562156295316527</v>
      </c>
      <c r="P37" s="12">
        <v>98.938892531441525</v>
      </c>
      <c r="Q37" s="12">
        <v>110.66894128598506</v>
      </c>
      <c r="R37" s="12">
        <v>109.4735923994449</v>
      </c>
      <c r="S37" s="12">
        <v>96.099415966455126</v>
      </c>
      <c r="T37" s="12">
        <v>90.227388479979709</v>
      </c>
      <c r="U37" s="12">
        <v>84.172018230310641</v>
      </c>
      <c r="V37" s="12">
        <v>98.817258983763168</v>
      </c>
      <c r="W37" s="12">
        <v>93.490700944676064</v>
      </c>
      <c r="X37" s="12">
        <v>105.86359192311647</v>
      </c>
      <c r="Y37" s="12">
        <v>103.24087068293011</v>
      </c>
      <c r="Z37" s="12">
        <v>106.17258137936005</v>
      </c>
      <c r="AA37" s="12">
        <v>95.179632605868392</v>
      </c>
      <c r="AB37" s="12">
        <v>94.356664956285385</v>
      </c>
      <c r="AC37" s="12">
        <v>99.303690856322646</v>
      </c>
      <c r="AD37" s="12">
        <v>95.28333773923805</v>
      </c>
      <c r="AE37" s="12">
        <v>116.7530288308626</v>
      </c>
      <c r="AF37" s="12">
        <v>111.28082658397034</v>
      </c>
      <c r="AG37" s="12">
        <v>88.858280630665831</v>
      </c>
      <c r="AH37" s="12">
        <v>96.815517988579813</v>
      </c>
      <c r="AI37" s="12">
        <v>110.13672772387508</v>
      </c>
      <c r="AJ37" s="12">
        <v>99.780050075059989</v>
      </c>
      <c r="AK37" s="12">
        <v>116.23725438548718</v>
      </c>
      <c r="AL37" s="12">
        <v>91.688628142583184</v>
      </c>
      <c r="AM37" s="12">
        <v>103.07843492919346</v>
      </c>
      <c r="AN37" s="12">
        <v>89.291768542898353</v>
      </c>
      <c r="AO37" s="12">
        <v>107.59957856644178</v>
      </c>
      <c r="AP37" s="12">
        <v>91.976937963045202</v>
      </c>
      <c r="AQ37" s="12">
        <v>102.54910901276162</v>
      </c>
      <c r="AR37" s="12">
        <v>106.15315229879343</v>
      </c>
      <c r="AS37" s="12">
        <v>108.55370672070421</v>
      </c>
      <c r="AT37" s="12">
        <v>102.98391569231171</v>
      </c>
      <c r="AU37" s="12">
        <v>95.024381860275753</v>
      </c>
      <c r="AV37" s="12">
        <v>103.73355533156428</v>
      </c>
      <c r="AW37" s="12">
        <v>99.231590663839597</v>
      </c>
      <c r="AX37" s="12">
        <v>108.12372036307352</v>
      </c>
      <c r="AY37" s="12">
        <v>85.382260092592333</v>
      </c>
      <c r="AZ37" s="12">
        <v>87.431488079892006</v>
      </c>
      <c r="BA37" s="12">
        <v>82.844565238337964</v>
      </c>
      <c r="BB37" s="12">
        <v>103.88160970032914</v>
      </c>
      <c r="BC37" s="12">
        <v>98.922737631801283</v>
      </c>
      <c r="BD37" s="12">
        <v>115.88714440003969</v>
      </c>
      <c r="BE37" s="12">
        <v>112.01019586005714</v>
      </c>
      <c r="BF37" s="12">
        <v>75.095124682411551</v>
      </c>
      <c r="BG37" s="12">
        <v>110.73540261131711</v>
      </c>
      <c r="BH37" s="12">
        <v>73.040394252166152</v>
      </c>
      <c r="BI37" s="12">
        <v>113.85503765050089</v>
      </c>
      <c r="BJ37" s="12">
        <v>93.954656929417979</v>
      </c>
      <c r="BK37" s="12">
        <v>123.42294465051964</v>
      </c>
      <c r="BL37" s="12">
        <v>107.12113887857413</v>
      </c>
      <c r="BM37" s="12">
        <v>95.827192833530717</v>
      </c>
      <c r="BN37" s="12">
        <v>98.653004240622977</v>
      </c>
      <c r="BO37" s="12">
        <v>102.05575361178489</v>
      </c>
      <c r="BP37" s="12">
        <v>96.976862348674331</v>
      </c>
      <c r="BQ37" s="12">
        <v>88.099216352566145</v>
      </c>
      <c r="BR37" s="12">
        <v>106.92825778969564</v>
      </c>
      <c r="BS37" s="12">
        <v>83.19071892183274</v>
      </c>
      <c r="BT37" s="12">
        <v>109.03803538676584</v>
      </c>
      <c r="BU37" s="12">
        <v>94.424706528661773</v>
      </c>
      <c r="BV37" s="12">
        <v>112.40173332917038</v>
      </c>
      <c r="BW37" s="12">
        <v>97.933309714426287</v>
      </c>
      <c r="BX37" s="12">
        <v>89.495836416608654</v>
      </c>
      <c r="BY37" s="12">
        <v>102.30015757551882</v>
      </c>
      <c r="BZ37" s="12">
        <v>92.578921137464931</v>
      </c>
      <c r="CA37" s="12">
        <v>95.331165791867534</v>
      </c>
      <c r="CB37" s="12">
        <v>107.63945990911452</v>
      </c>
      <c r="CC37" s="12">
        <v>99.246927018248243</v>
      </c>
      <c r="CD37" s="12">
        <v>114.63336047891062</v>
      </c>
      <c r="CE37" s="12">
        <v>93.640312823117711</v>
      </c>
      <c r="CF37" s="12">
        <v>104.8238007366308</v>
      </c>
      <c r="CG37" s="12">
        <v>121.61705197067931</v>
      </c>
      <c r="CH37" s="12">
        <v>96.222118170408066</v>
      </c>
      <c r="CI37" s="12">
        <v>82.288773026084527</v>
      </c>
      <c r="CJ37" s="12">
        <v>95.986081557930447</v>
      </c>
      <c r="CK37" s="12">
        <v>103.69913095710217</v>
      </c>
      <c r="CL37" s="12">
        <v>104.63303422293393</v>
      </c>
      <c r="CM37" s="12">
        <v>100.24060682335403</v>
      </c>
      <c r="CN37" s="12">
        <v>100.04474713932723</v>
      </c>
      <c r="CO37" s="12">
        <v>105.48081970919156</v>
      </c>
      <c r="CP37" s="12">
        <v>88.227159519738052</v>
      </c>
      <c r="CQ37" s="12">
        <v>101.38251152748126</v>
      </c>
      <c r="CR37" s="12">
        <v>98.905036591168027</v>
      </c>
      <c r="CS37" s="12">
        <v>120.55858203675598</v>
      </c>
      <c r="CT37" s="12">
        <v>104.4549096855917</v>
      </c>
      <c r="CU37" s="12">
        <v>99.167880559980404</v>
      </c>
      <c r="CV37" s="12">
        <v>123.86077539995313</v>
      </c>
      <c r="CW37" s="12">
        <v>103.24731672662892</v>
      </c>
      <c r="CX37" s="12">
        <v>107.71033228375018</v>
      </c>
      <c r="CY37" s="12">
        <v>101.9246613192081</v>
      </c>
      <c r="CZ37" s="12">
        <v>103.20783328788821</v>
      </c>
      <c r="DA37" s="12">
        <v>84.185387802426703</v>
      </c>
      <c r="DB37" s="12">
        <v>109.58079908741638</v>
      </c>
    </row>
    <row r="38" spans="6:106" x14ac:dyDescent="0.35">
      <c r="F38" s="64">
        <v>31</v>
      </c>
      <c r="G38" s="12">
        <v>97.159738995833322</v>
      </c>
      <c r="H38" s="12">
        <v>95.700841282086913</v>
      </c>
      <c r="I38" s="12">
        <v>96.940812252432806</v>
      </c>
      <c r="J38" s="12">
        <v>112.38524873770075</v>
      </c>
      <c r="K38" s="12">
        <v>75.405808072537184</v>
      </c>
      <c r="L38" s="12">
        <v>97.259169504104648</v>
      </c>
      <c r="M38" s="12">
        <v>99.845852016733261</v>
      </c>
      <c r="N38" s="12">
        <v>102.09718109545065</v>
      </c>
      <c r="O38" s="12">
        <v>88.958757057844196</v>
      </c>
      <c r="P38" s="12">
        <v>100.28422846298781</v>
      </c>
      <c r="Q38" s="12">
        <v>95.243115336052142</v>
      </c>
      <c r="R38" s="12">
        <v>100.0210320649785</v>
      </c>
      <c r="S38" s="12">
        <v>98.06286723469384</v>
      </c>
      <c r="T38" s="12">
        <v>113.12000676989555</v>
      </c>
      <c r="U38" s="12">
        <v>91.710228641750291</v>
      </c>
      <c r="V38" s="12">
        <v>87.204091667081229</v>
      </c>
      <c r="W38" s="12">
        <v>98.991188476793468</v>
      </c>
      <c r="X38" s="12">
        <v>98.898101694067009</v>
      </c>
      <c r="Y38" s="12">
        <v>85.279055181308649</v>
      </c>
      <c r="Z38" s="12">
        <v>98.348175722640008</v>
      </c>
      <c r="AA38" s="12">
        <v>90.47595338197425</v>
      </c>
      <c r="AB38" s="12">
        <v>103.40173755830619</v>
      </c>
      <c r="AC38" s="12">
        <v>93.910500961646903</v>
      </c>
      <c r="AD38" s="12">
        <v>104.19283878727583</v>
      </c>
      <c r="AE38" s="12">
        <v>113.98607309965882</v>
      </c>
      <c r="AF38" s="12">
        <v>95.250823303649668</v>
      </c>
      <c r="AG38" s="12">
        <v>106.51118625683011</v>
      </c>
      <c r="AH38" s="12">
        <v>106.21428171143634</v>
      </c>
      <c r="AI38" s="12">
        <v>86.332295520696789</v>
      </c>
      <c r="AJ38" s="12">
        <v>91.328786563826725</v>
      </c>
      <c r="AK38" s="12">
        <v>98.958890046196757</v>
      </c>
      <c r="AL38" s="12">
        <v>89.414482115535066</v>
      </c>
      <c r="AM38" s="12">
        <v>97.610984792117961</v>
      </c>
      <c r="AN38" s="12">
        <v>110.67301127477549</v>
      </c>
      <c r="AO38" s="12">
        <v>105.93004187976476</v>
      </c>
      <c r="AP38" s="12">
        <v>91.508991570299258</v>
      </c>
      <c r="AQ38" s="12">
        <v>110.20343916025013</v>
      </c>
      <c r="AR38" s="12">
        <v>95.000132457789732</v>
      </c>
      <c r="AS38" s="12">
        <v>95.661369212029967</v>
      </c>
      <c r="AT38" s="12">
        <v>103.37580559062189</v>
      </c>
      <c r="AU38" s="12">
        <v>95.052075973944739</v>
      </c>
      <c r="AV38" s="12">
        <v>118.63581928773783</v>
      </c>
      <c r="AW38" s="12">
        <v>88.859713084821124</v>
      </c>
      <c r="AX38" s="12">
        <v>85.169688443420455</v>
      </c>
      <c r="AY38" s="12">
        <v>115.57086761749815</v>
      </c>
      <c r="AZ38" s="12">
        <v>112.38690856553148</v>
      </c>
      <c r="BA38" s="12">
        <v>79.114090820075944</v>
      </c>
      <c r="BB38" s="12">
        <v>89.897742125322111</v>
      </c>
      <c r="BC38" s="12">
        <v>94.959352989098988</v>
      </c>
      <c r="BD38" s="12">
        <v>95.403550201444887</v>
      </c>
      <c r="BE38" s="12">
        <v>112.01178747578524</v>
      </c>
      <c r="BF38" s="12">
        <v>109.30833721213276</v>
      </c>
      <c r="BG38" s="12">
        <v>93.771803019626532</v>
      </c>
      <c r="BH38" s="12">
        <v>93.323376656917389</v>
      </c>
      <c r="BI38" s="12">
        <v>102.04950083571021</v>
      </c>
      <c r="BJ38" s="12">
        <v>101.50000687426655</v>
      </c>
      <c r="BK38" s="12">
        <v>107.14285306457896</v>
      </c>
      <c r="BL38" s="12">
        <v>88.999479683116078</v>
      </c>
      <c r="BM38" s="12">
        <v>97.020086084376089</v>
      </c>
      <c r="BN38" s="12">
        <v>87.453361427469645</v>
      </c>
      <c r="BO38" s="12">
        <v>96.32379967806628</v>
      </c>
      <c r="BP38" s="12">
        <v>98.081568719499046</v>
      </c>
      <c r="BQ38" s="12">
        <v>80.713437253143638</v>
      </c>
      <c r="BR38" s="12">
        <v>99.598662725475151</v>
      </c>
      <c r="BS38" s="12">
        <v>107.43216332921293</v>
      </c>
      <c r="BT38" s="12">
        <v>84.779424266889691</v>
      </c>
      <c r="BU38" s="12">
        <v>109.57957126956899</v>
      </c>
      <c r="BV38" s="12">
        <v>107.33671186026186</v>
      </c>
      <c r="BW38" s="12">
        <v>92.313337315863464</v>
      </c>
      <c r="BX38" s="12">
        <v>103.26506324199727</v>
      </c>
      <c r="BY38" s="12">
        <v>114.95554897701368</v>
      </c>
      <c r="BZ38" s="12">
        <v>99.576448317384347</v>
      </c>
      <c r="CA38" s="12">
        <v>109.03341970115434</v>
      </c>
      <c r="CB38" s="12">
        <v>92.438142726314254</v>
      </c>
      <c r="CC38" s="12">
        <v>90.824153428548016</v>
      </c>
      <c r="CD38" s="12">
        <v>84.658961693639867</v>
      </c>
      <c r="CE38" s="12">
        <v>109.31070189835737</v>
      </c>
      <c r="CF38" s="12">
        <v>110.42349140334409</v>
      </c>
      <c r="CG38" s="12">
        <v>105.25111545357504</v>
      </c>
      <c r="CH38" s="12">
        <v>93.605615600245073</v>
      </c>
      <c r="CI38" s="12">
        <v>84.069472702685744</v>
      </c>
      <c r="CJ38" s="12">
        <v>95.863890944747254</v>
      </c>
      <c r="CK38" s="12">
        <v>104.94273990625516</v>
      </c>
      <c r="CL38" s="12">
        <v>114.48979674023576</v>
      </c>
      <c r="CM38" s="12">
        <v>90.845117281423882</v>
      </c>
      <c r="CN38" s="12">
        <v>101.38328459797776</v>
      </c>
      <c r="CO38" s="12">
        <v>98.376097209984437</v>
      </c>
      <c r="CP38" s="12">
        <v>82.075496518518776</v>
      </c>
      <c r="CQ38" s="12">
        <v>92.54057456710143</v>
      </c>
      <c r="CR38" s="12">
        <v>73.52861100807786</v>
      </c>
      <c r="CS38" s="12">
        <v>88.481840773602016</v>
      </c>
      <c r="CT38" s="12">
        <v>97.887960034859134</v>
      </c>
      <c r="CU38" s="12">
        <v>85.687145453994162</v>
      </c>
      <c r="CV38" s="12">
        <v>100.13808403309667</v>
      </c>
      <c r="CW38" s="12">
        <v>98.786438482056838</v>
      </c>
      <c r="CX38" s="12">
        <v>81.064956955378875</v>
      </c>
      <c r="CY38" s="12">
        <v>91.317645253730007</v>
      </c>
      <c r="CZ38" s="12">
        <v>86.12297531508375</v>
      </c>
      <c r="DA38" s="12">
        <v>101.71000920090592</v>
      </c>
      <c r="DB38" s="12">
        <v>93.483129401283804</v>
      </c>
    </row>
    <row r="39" spans="6:106" x14ac:dyDescent="0.35">
      <c r="F39" s="64">
        <v>32</v>
      </c>
      <c r="G39" s="12">
        <v>98.002817847009283</v>
      </c>
      <c r="H39" s="12">
        <v>106.20036644249922</v>
      </c>
      <c r="I39" s="12">
        <v>97.434292708931025</v>
      </c>
      <c r="J39" s="12">
        <v>85.577642291900702</v>
      </c>
      <c r="K39" s="12">
        <v>86.461580192553811</v>
      </c>
      <c r="L39" s="12">
        <v>92.53957412292948</v>
      </c>
      <c r="M39" s="12">
        <v>110.89465513359755</v>
      </c>
      <c r="N39" s="12">
        <v>100.44192347559147</v>
      </c>
      <c r="O39" s="12">
        <v>92.123844094749074</v>
      </c>
      <c r="P39" s="12">
        <v>102.79090954791172</v>
      </c>
      <c r="Q39" s="12">
        <v>78.791765897767618</v>
      </c>
      <c r="R39" s="12">
        <v>96.470728547137696</v>
      </c>
      <c r="S39" s="12">
        <v>88.029048836324364</v>
      </c>
      <c r="T39" s="12">
        <v>100.62655090005137</v>
      </c>
      <c r="U39" s="12">
        <v>104.59303919342346</v>
      </c>
      <c r="V39" s="12">
        <v>97.737518242502119</v>
      </c>
      <c r="W39" s="12">
        <v>89.748812367906794</v>
      </c>
      <c r="X39" s="12">
        <v>84.803753250162117</v>
      </c>
      <c r="Y39" s="12">
        <v>100.40211034502136</v>
      </c>
      <c r="Z39" s="12">
        <v>94.687323123798706</v>
      </c>
      <c r="AA39" s="12">
        <v>116.66344360273797</v>
      </c>
      <c r="AB39" s="12">
        <v>93.618757798685692</v>
      </c>
      <c r="AC39" s="12">
        <v>91.610570759803522</v>
      </c>
      <c r="AD39" s="12">
        <v>92.260813996836077</v>
      </c>
      <c r="AE39" s="12">
        <v>109.89043655863497</v>
      </c>
      <c r="AF39" s="12">
        <v>113.14720066147856</v>
      </c>
      <c r="AG39" s="12">
        <v>101.99095211428357</v>
      </c>
      <c r="AH39" s="12">
        <v>99.81371274770936</v>
      </c>
      <c r="AI39" s="12">
        <v>107.82722509029554</v>
      </c>
      <c r="AJ39" s="12">
        <v>109.24364940146916</v>
      </c>
      <c r="AK39" s="12">
        <v>98.894259078952018</v>
      </c>
      <c r="AL39" s="12">
        <v>96.130759427614976</v>
      </c>
      <c r="AM39" s="12">
        <v>103.61407046511886</v>
      </c>
      <c r="AN39" s="12">
        <v>94.321649410267128</v>
      </c>
      <c r="AO39" s="12">
        <v>123.54354364797473</v>
      </c>
      <c r="AP39" s="12">
        <v>111.58523446065374</v>
      </c>
      <c r="AQ39" s="12">
        <v>117.95888238120824</v>
      </c>
      <c r="AR39" s="12">
        <v>105.46481260244036</v>
      </c>
      <c r="AS39" s="12">
        <v>92.977086549217347</v>
      </c>
      <c r="AT39" s="12">
        <v>100.05163656169316</v>
      </c>
      <c r="AU39" s="12">
        <v>90.120772963564377</v>
      </c>
      <c r="AV39" s="12">
        <v>94.068139130831696</v>
      </c>
      <c r="AW39" s="12">
        <v>112.40998699358897</v>
      </c>
      <c r="AX39" s="12">
        <v>115.25477273389697</v>
      </c>
      <c r="AY39" s="12">
        <v>94.868812791537493</v>
      </c>
      <c r="AZ39" s="12">
        <v>104.65433913632296</v>
      </c>
      <c r="BA39" s="12">
        <v>105.17575244884938</v>
      </c>
      <c r="BB39" s="12">
        <v>119.95749698835425</v>
      </c>
      <c r="BC39" s="12">
        <v>95.695804955175845</v>
      </c>
      <c r="BD39" s="12">
        <v>102.12298800761346</v>
      </c>
      <c r="BE39" s="12">
        <v>104.151115717832</v>
      </c>
      <c r="BF39" s="12">
        <v>85.843055583245587</v>
      </c>
      <c r="BG39" s="12">
        <v>120.25781213887967</v>
      </c>
      <c r="BH39" s="12">
        <v>81.032669893465936</v>
      </c>
      <c r="BI39" s="12">
        <v>99.998090061126277</v>
      </c>
      <c r="BJ39" s="12">
        <v>87.035789672518149</v>
      </c>
      <c r="BK39" s="12">
        <v>89.387652021832764</v>
      </c>
      <c r="BL39" s="12">
        <v>96.780093169945758</v>
      </c>
      <c r="BM39" s="12">
        <v>97.742236246267566</v>
      </c>
      <c r="BN39" s="12">
        <v>88.128683980903588</v>
      </c>
      <c r="BO39" s="12">
        <v>84.656460583209991</v>
      </c>
      <c r="BP39" s="12">
        <v>119.40579750225879</v>
      </c>
      <c r="BQ39" s="12">
        <v>104.48787886853097</v>
      </c>
      <c r="BR39" s="12">
        <v>107.08766947354889</v>
      </c>
      <c r="BS39" s="12">
        <v>121.36293915100396</v>
      </c>
      <c r="BT39" s="12">
        <v>92.633206602477003</v>
      </c>
      <c r="BU39" s="12">
        <v>88.481840773602016</v>
      </c>
      <c r="BV39" s="12">
        <v>112.28863766300492</v>
      </c>
      <c r="BW39" s="12">
        <v>104.97648215969093</v>
      </c>
      <c r="BX39" s="12">
        <v>90.662126947427168</v>
      </c>
      <c r="BY39" s="12">
        <v>81.765813572565094</v>
      </c>
      <c r="BZ39" s="12">
        <v>87.975616022595204</v>
      </c>
      <c r="CA39" s="12">
        <v>102.94554638458067</v>
      </c>
      <c r="CB39" s="12">
        <v>92.973175721999723</v>
      </c>
      <c r="CC39" s="12">
        <v>97.663690010085702</v>
      </c>
      <c r="CD39" s="12">
        <v>124.75462679285556</v>
      </c>
      <c r="CE39" s="12">
        <v>110.08570507110562</v>
      </c>
      <c r="CF39" s="12">
        <v>97.036070453759748</v>
      </c>
      <c r="CG39" s="12">
        <v>93.487858773733024</v>
      </c>
      <c r="CH39" s="12">
        <v>96.3491518428782</v>
      </c>
      <c r="CI39" s="12">
        <v>107.63127445679856</v>
      </c>
      <c r="CJ39" s="12">
        <v>91.563709045294672</v>
      </c>
      <c r="CK39" s="12">
        <v>111.01593625207897</v>
      </c>
      <c r="CL39" s="12">
        <v>103.74093360733241</v>
      </c>
      <c r="CM39" s="12">
        <v>106.95551989338128</v>
      </c>
      <c r="CN39" s="12">
        <v>91.845379554433748</v>
      </c>
      <c r="CO39" s="12">
        <v>101.69603708854993</v>
      </c>
      <c r="CP39" s="12">
        <v>104.2522287913016</v>
      </c>
      <c r="CQ39" s="12">
        <v>97.454051481327042</v>
      </c>
      <c r="CR39" s="12">
        <v>115.56318238726817</v>
      </c>
      <c r="CS39" s="12">
        <v>87.491924002824817</v>
      </c>
      <c r="CT39" s="12">
        <v>104.64751792605966</v>
      </c>
      <c r="CU39" s="12">
        <v>117.14879545033909</v>
      </c>
      <c r="CV39" s="12">
        <v>76.345134200528264</v>
      </c>
      <c r="CW39" s="12">
        <v>83.904035616433248</v>
      </c>
      <c r="CX39" s="12">
        <v>92.894618117134087</v>
      </c>
      <c r="CY39" s="12">
        <v>98.909652276779525</v>
      </c>
      <c r="CZ39" s="12">
        <v>108.23811205918901</v>
      </c>
      <c r="DA39" s="12">
        <v>96.767996890412178</v>
      </c>
      <c r="DB39" s="12">
        <v>103.81076006306102</v>
      </c>
    </row>
    <row r="40" spans="6:106" x14ac:dyDescent="0.35">
      <c r="F40" s="64">
        <v>33</v>
      </c>
      <c r="G40" s="12">
        <v>114.13404788763728</v>
      </c>
      <c r="H40" s="12">
        <v>114.2429144034395</v>
      </c>
      <c r="I40" s="12">
        <v>102.8968543119845</v>
      </c>
      <c r="J40" s="12">
        <v>99.636168013239512</v>
      </c>
      <c r="K40" s="12">
        <v>98.434202552743955</v>
      </c>
      <c r="L40" s="12">
        <v>90.647916092711966</v>
      </c>
      <c r="M40" s="12">
        <v>108.36225808598101</v>
      </c>
      <c r="N40" s="12">
        <v>85.466365615138784</v>
      </c>
      <c r="O40" s="12">
        <v>96.500025645218557</v>
      </c>
      <c r="P40" s="12">
        <v>66.22791513800621</v>
      </c>
      <c r="Q40" s="12">
        <v>100.47332378017018</v>
      </c>
      <c r="R40" s="12">
        <v>95.182213297084672</v>
      </c>
      <c r="S40" s="12">
        <v>98.625980879296549</v>
      </c>
      <c r="T40" s="12">
        <v>94.079985299322288</v>
      </c>
      <c r="U40" s="12">
        <v>94.105496625707019</v>
      </c>
      <c r="V40" s="12">
        <v>108.34058937471127</v>
      </c>
      <c r="W40" s="12">
        <v>89.284992807370145</v>
      </c>
      <c r="X40" s="12">
        <v>99.498345459869597</v>
      </c>
      <c r="Y40" s="12">
        <v>102.64960817730753</v>
      </c>
      <c r="Z40" s="12">
        <v>101.68672613654053</v>
      </c>
      <c r="AA40" s="12">
        <v>113.86301846650895</v>
      </c>
      <c r="AB40" s="12">
        <v>113.83709786750842</v>
      </c>
      <c r="AC40" s="12">
        <v>120.15185600612313</v>
      </c>
      <c r="AD40" s="12">
        <v>99.560372998530511</v>
      </c>
      <c r="AE40" s="12">
        <v>108.35791524878005</v>
      </c>
      <c r="AF40" s="12">
        <v>90.888068168715108</v>
      </c>
      <c r="AG40" s="12">
        <v>86.478769642417319</v>
      </c>
      <c r="AH40" s="12">
        <v>101.5541786524409</v>
      </c>
      <c r="AI40" s="12">
        <v>119.4614585780073</v>
      </c>
      <c r="AJ40" s="12">
        <v>99.626220414938871</v>
      </c>
      <c r="AK40" s="12">
        <v>99.125657268450595</v>
      </c>
      <c r="AL40" s="12">
        <v>92.086236488830764</v>
      </c>
      <c r="AM40" s="12">
        <v>105.66128619539086</v>
      </c>
      <c r="AN40" s="12">
        <v>80.202483129687607</v>
      </c>
      <c r="AO40" s="12">
        <v>76.842082105576992</v>
      </c>
      <c r="AP40" s="12">
        <v>107.58835767555865</v>
      </c>
      <c r="AQ40" s="12">
        <v>97.293298292788677</v>
      </c>
      <c r="AR40" s="12">
        <v>81.201017362764105</v>
      </c>
      <c r="AS40" s="12">
        <v>98.944281287549529</v>
      </c>
      <c r="AT40" s="12">
        <v>93.165761225100141</v>
      </c>
      <c r="AU40" s="12">
        <v>112.73715497518424</v>
      </c>
      <c r="AV40" s="12">
        <v>104.50143033958739</v>
      </c>
      <c r="AW40" s="12">
        <v>94.769063960120548</v>
      </c>
      <c r="AX40" s="12">
        <v>103.68193013855489</v>
      </c>
      <c r="AY40" s="12">
        <v>91.76402525336016</v>
      </c>
      <c r="AZ40" s="12">
        <v>99.102624315128196</v>
      </c>
      <c r="BA40" s="12">
        <v>91.836830304237083</v>
      </c>
      <c r="BB40" s="12">
        <v>110.98233042284846</v>
      </c>
      <c r="BC40" s="12">
        <v>97.378108673729002</v>
      </c>
      <c r="BD40" s="12">
        <v>95.06244421354495</v>
      </c>
      <c r="BE40" s="12">
        <v>99.220835888991132</v>
      </c>
      <c r="BF40" s="12">
        <v>99.532815309066791</v>
      </c>
      <c r="BG40" s="12">
        <v>113.79535206069704</v>
      </c>
      <c r="BH40" s="12">
        <v>112.62092155229766</v>
      </c>
      <c r="BI40" s="12">
        <v>99.981264409143478</v>
      </c>
      <c r="BJ40" s="12">
        <v>96.558517523226328</v>
      </c>
      <c r="BK40" s="12">
        <v>95.4790951051109</v>
      </c>
      <c r="BL40" s="12">
        <v>100.61352238844847</v>
      </c>
      <c r="BM40" s="12">
        <v>114.2661519930698</v>
      </c>
      <c r="BN40" s="12">
        <v>100.9988184501708</v>
      </c>
      <c r="BO40" s="12">
        <v>96.333622220845427</v>
      </c>
      <c r="BP40" s="12">
        <v>86.549028108129278</v>
      </c>
      <c r="BQ40" s="12">
        <v>94.329732544429135</v>
      </c>
      <c r="BR40" s="12">
        <v>90.968876772967633</v>
      </c>
      <c r="BS40" s="12">
        <v>100.87894704847713</v>
      </c>
      <c r="BT40" s="12">
        <v>95.688244780467357</v>
      </c>
      <c r="BU40" s="12">
        <v>113.3421053760685</v>
      </c>
      <c r="BV40" s="12">
        <v>90.80082488944754</v>
      </c>
      <c r="BW40" s="12">
        <v>89.828688740090001</v>
      </c>
      <c r="BX40" s="12">
        <v>82.543613441521302</v>
      </c>
      <c r="BY40" s="12">
        <v>115.15754775027744</v>
      </c>
      <c r="BZ40" s="12">
        <v>88.171907716605347</v>
      </c>
      <c r="CA40" s="12">
        <v>112.34088813362177</v>
      </c>
      <c r="CB40" s="12">
        <v>95.559437593328767</v>
      </c>
      <c r="CC40" s="12">
        <v>85.748672770569101</v>
      </c>
      <c r="CD40" s="12">
        <v>90.410742611857131</v>
      </c>
      <c r="CE40" s="12">
        <v>109.54694314714288</v>
      </c>
      <c r="CF40" s="12">
        <v>104.96695520268986</v>
      </c>
      <c r="CG40" s="12">
        <v>88.046238286187872</v>
      </c>
      <c r="CH40" s="12">
        <v>105.37797859578859</v>
      </c>
      <c r="CI40" s="12">
        <v>91.172876434575301</v>
      </c>
      <c r="CJ40" s="12">
        <v>115.98791641299613</v>
      </c>
      <c r="CK40" s="12">
        <v>104.52937456429936</v>
      </c>
      <c r="CL40" s="12">
        <v>88.050922183902003</v>
      </c>
      <c r="CM40" s="12">
        <v>100.54455995268654</v>
      </c>
      <c r="CN40" s="12">
        <v>106.86325165588642</v>
      </c>
      <c r="CO40" s="12">
        <v>94.650283952069003</v>
      </c>
      <c r="CP40" s="12">
        <v>105.13118720846251</v>
      </c>
      <c r="CQ40" s="12">
        <v>104.77230059914291</v>
      </c>
      <c r="CR40" s="12">
        <v>110.57346707966644</v>
      </c>
      <c r="CS40" s="12">
        <v>96.459325757314218</v>
      </c>
      <c r="CT40" s="12">
        <v>77.969127940014005</v>
      </c>
      <c r="CU40" s="12">
        <v>95.64876134172664</v>
      </c>
      <c r="CV40" s="12">
        <v>104.6007016862859</v>
      </c>
      <c r="CW40" s="12">
        <v>111.51072410721099</v>
      </c>
      <c r="CX40" s="12">
        <v>104.71067096441402</v>
      </c>
      <c r="CY40" s="12">
        <v>93.400615494465455</v>
      </c>
      <c r="CZ40" s="12">
        <v>99.666022176825209</v>
      </c>
      <c r="DA40" s="12">
        <v>103.90306240660721</v>
      </c>
      <c r="DB40" s="12">
        <v>113.90515080856858</v>
      </c>
    </row>
    <row r="41" spans="6:106" x14ac:dyDescent="0.35">
      <c r="F41" s="64">
        <v>34</v>
      </c>
      <c r="G41" s="12">
        <v>94.75151071237633</v>
      </c>
      <c r="H41" s="12">
        <v>105.85450834478252</v>
      </c>
      <c r="I41" s="12">
        <v>115.18169483460952</v>
      </c>
      <c r="J41" s="12">
        <v>109.18983005249174</v>
      </c>
      <c r="K41" s="12">
        <v>91.19995663932059</v>
      </c>
      <c r="L41" s="12">
        <v>104.42958025814733</v>
      </c>
      <c r="M41" s="12">
        <v>120.49564500339329</v>
      </c>
      <c r="N41" s="12">
        <v>106.6594338932191</v>
      </c>
      <c r="O41" s="12">
        <v>66.652831062674522</v>
      </c>
      <c r="P41" s="12">
        <v>90.271703609323595</v>
      </c>
      <c r="Q41" s="12">
        <v>103.15069428324932</v>
      </c>
      <c r="R41" s="12">
        <v>105.58601414013538</v>
      </c>
      <c r="S41" s="12">
        <v>102.34653043662547</v>
      </c>
      <c r="T41" s="12">
        <v>97.713189259229694</v>
      </c>
      <c r="U41" s="12">
        <v>97.255986272648443</v>
      </c>
      <c r="V41" s="12">
        <v>91.956883604871109</v>
      </c>
      <c r="W41" s="12">
        <v>107.23794073564932</v>
      </c>
      <c r="X41" s="12">
        <v>103.68929704563925</v>
      </c>
      <c r="Y41" s="12">
        <v>89.752700457756873</v>
      </c>
      <c r="Z41" s="12">
        <v>96.791370904247742</v>
      </c>
      <c r="AA41" s="12">
        <v>98.051180227776058</v>
      </c>
      <c r="AB41" s="12">
        <v>107.35674348106841</v>
      </c>
      <c r="AC41" s="12">
        <v>110.93630999093875</v>
      </c>
      <c r="AD41" s="12">
        <v>110.63388026523171</v>
      </c>
      <c r="AE41" s="12">
        <v>100.79373876360478</v>
      </c>
      <c r="AF41" s="12">
        <v>102.52621248364449</v>
      </c>
      <c r="AG41" s="12">
        <v>98.287660218920792</v>
      </c>
      <c r="AH41" s="12">
        <v>96.56988620699849</v>
      </c>
      <c r="AI41" s="12">
        <v>89.669572642014828</v>
      </c>
      <c r="AJ41" s="12">
        <v>112.90945874643512</v>
      </c>
      <c r="AK41" s="12">
        <v>92.853213370835874</v>
      </c>
      <c r="AL41" s="12">
        <v>93.194717262667837</v>
      </c>
      <c r="AM41" s="12">
        <v>95.150392351206392</v>
      </c>
      <c r="AN41" s="12">
        <v>111.1459939944325</v>
      </c>
      <c r="AO41" s="12">
        <v>95.335429048282094</v>
      </c>
      <c r="AP41" s="12">
        <v>79.441417963244021</v>
      </c>
      <c r="AQ41" s="12">
        <v>83.240741130430251</v>
      </c>
      <c r="AR41" s="12">
        <v>91.184176906244829</v>
      </c>
      <c r="AS41" s="12">
        <v>108.27468511488405</v>
      </c>
      <c r="AT41" s="12">
        <v>93.779226770129753</v>
      </c>
      <c r="AU41" s="12">
        <v>94.81988197658211</v>
      </c>
      <c r="AV41" s="12">
        <v>96.964857018610928</v>
      </c>
      <c r="AW41" s="12">
        <v>100.14267698134063</v>
      </c>
      <c r="AX41" s="12">
        <v>108.72369128046557</v>
      </c>
      <c r="AY41" s="12">
        <v>86.558486853027716</v>
      </c>
      <c r="AZ41" s="12">
        <v>100.30336195777636</v>
      </c>
      <c r="BA41" s="12">
        <v>98.666135070379823</v>
      </c>
      <c r="BB41" s="12">
        <v>100.89661398305907</v>
      </c>
      <c r="BC41" s="12">
        <v>102.14490682992619</v>
      </c>
      <c r="BD41" s="12">
        <v>73.319791024550796</v>
      </c>
      <c r="BE41" s="12">
        <v>75.991704559419304</v>
      </c>
      <c r="BF41" s="12">
        <v>109.56506482907571</v>
      </c>
      <c r="BG41" s="12">
        <v>100.02180513547501</v>
      </c>
      <c r="BH41" s="12">
        <v>103.72781414625933</v>
      </c>
      <c r="BI41" s="12">
        <v>101.06572315416997</v>
      </c>
      <c r="BJ41" s="12">
        <v>118.87565304059535</v>
      </c>
      <c r="BK41" s="12">
        <v>99.897113411861937</v>
      </c>
      <c r="BL41" s="12">
        <v>99.719602783443406</v>
      </c>
      <c r="BM41" s="12">
        <v>95.034772837243509</v>
      </c>
      <c r="BN41" s="12">
        <v>98.126736500125844</v>
      </c>
      <c r="BO41" s="12">
        <v>113.24401637248229</v>
      </c>
      <c r="BP41" s="12">
        <v>107.60469447413925</v>
      </c>
      <c r="BQ41" s="12">
        <v>95.326049884170061</v>
      </c>
      <c r="BR41" s="12">
        <v>98.895805219945032</v>
      </c>
      <c r="BS41" s="12">
        <v>102.2091398932389</v>
      </c>
      <c r="BT41" s="12">
        <v>101.45128069561906</v>
      </c>
      <c r="BU41" s="12">
        <v>87.618048180593178</v>
      </c>
      <c r="BV41" s="12">
        <v>113.52505023533013</v>
      </c>
      <c r="BW41" s="12">
        <v>88.452100296854042</v>
      </c>
      <c r="BX41" s="12">
        <v>89.681305123667698</v>
      </c>
      <c r="BY41" s="12">
        <v>118.70575943030417</v>
      </c>
      <c r="BZ41" s="12">
        <v>103.77294782083482</v>
      </c>
      <c r="CA41" s="12">
        <v>92.54057456710143</v>
      </c>
      <c r="CB41" s="12">
        <v>87.698333825392183</v>
      </c>
      <c r="CC41" s="12">
        <v>105.07543518324383</v>
      </c>
      <c r="CD41" s="12">
        <v>98.720136318297591</v>
      </c>
      <c r="CE41" s="12">
        <v>101.65724713951931</v>
      </c>
      <c r="CF41" s="12">
        <v>110.01724285742966</v>
      </c>
      <c r="CG41" s="12">
        <v>95.392499840818346</v>
      </c>
      <c r="CH41" s="12">
        <v>112.44975464942399</v>
      </c>
      <c r="CI41" s="12">
        <v>109.31895556277595</v>
      </c>
      <c r="CJ41" s="12">
        <v>101.29374484458822</v>
      </c>
      <c r="CK41" s="12">
        <v>117.34510988171678</v>
      </c>
      <c r="CL41" s="12">
        <v>80.815664457622916</v>
      </c>
      <c r="CM41" s="12">
        <v>94.211646026087692</v>
      </c>
      <c r="CN41" s="12">
        <v>103.66883341484936</v>
      </c>
      <c r="CO41" s="12">
        <v>90.534774951811414</v>
      </c>
      <c r="CP41" s="12">
        <v>94.508516465430148</v>
      </c>
      <c r="CQ41" s="12">
        <v>104.40174972027307</v>
      </c>
      <c r="CR41" s="12">
        <v>93.499204720137641</v>
      </c>
      <c r="CS41" s="12">
        <v>79.114090820075944</v>
      </c>
      <c r="CT41" s="12">
        <v>102.04247498913901</v>
      </c>
      <c r="CU41" s="12">
        <v>102.90483512799256</v>
      </c>
      <c r="CV41" s="12">
        <v>86.656030159792863</v>
      </c>
      <c r="CW41" s="12">
        <v>91.962158674141392</v>
      </c>
      <c r="CX41" s="12">
        <v>110.77223714673892</v>
      </c>
      <c r="CY41" s="12">
        <v>97.920804162276909</v>
      </c>
      <c r="CZ41" s="12">
        <v>89.639536579488777</v>
      </c>
      <c r="DA41" s="12">
        <v>99.292185748345219</v>
      </c>
      <c r="DB41" s="12">
        <v>92.433049555984326</v>
      </c>
    </row>
    <row r="42" spans="6:106" x14ac:dyDescent="0.35">
      <c r="F42" s="64">
        <v>35</v>
      </c>
      <c r="G42" s="12">
        <v>99.693579866288928</v>
      </c>
      <c r="H42" s="12">
        <v>102.72257238975726</v>
      </c>
      <c r="I42" s="12">
        <v>102.51989149546716</v>
      </c>
      <c r="J42" s="12">
        <v>109.86053692031419</v>
      </c>
      <c r="K42" s="12">
        <v>90.695209817204159</v>
      </c>
      <c r="L42" s="12">
        <v>97.594454725913238</v>
      </c>
      <c r="M42" s="12">
        <v>94.081815657409607</v>
      </c>
      <c r="N42" s="12">
        <v>103.03355136566097</v>
      </c>
      <c r="O42" s="12">
        <v>95.182213297084672</v>
      </c>
      <c r="P42" s="12">
        <v>107.35374214855256</v>
      </c>
      <c r="Q42" s="12">
        <v>89.952402756898664</v>
      </c>
      <c r="R42" s="12">
        <v>88.096124070580117</v>
      </c>
      <c r="S42" s="12">
        <v>92.734183251741342</v>
      </c>
      <c r="T42" s="12">
        <v>94.352174326195382</v>
      </c>
      <c r="U42" s="12">
        <v>93.446203916391823</v>
      </c>
      <c r="V42" s="12">
        <v>98.954274360585259</v>
      </c>
      <c r="W42" s="12">
        <v>100.85207148003974</v>
      </c>
      <c r="X42" s="12">
        <v>105.33295860805083</v>
      </c>
      <c r="Y42" s="12">
        <v>90.822993822803255</v>
      </c>
      <c r="Z42" s="12">
        <v>107.89912064647069</v>
      </c>
      <c r="AA42" s="12">
        <v>97.622785485873464</v>
      </c>
      <c r="AB42" s="12">
        <v>87.262845024815761</v>
      </c>
      <c r="AC42" s="12">
        <v>92.415723681915551</v>
      </c>
      <c r="AD42" s="12">
        <v>86.12297531508375</v>
      </c>
      <c r="AE42" s="12">
        <v>107.3237060860265</v>
      </c>
      <c r="AF42" s="12">
        <v>102.69558313448215</v>
      </c>
      <c r="AG42" s="12">
        <v>111.5717739390675</v>
      </c>
      <c r="AH42" s="12">
        <v>108.65895799506688</v>
      </c>
      <c r="AI42" s="12">
        <v>75.880928104743361</v>
      </c>
      <c r="AJ42" s="12">
        <v>94.309064277331345</v>
      </c>
      <c r="AK42" s="12">
        <v>106.51308482702007</v>
      </c>
      <c r="AL42" s="12">
        <v>92.183165886672214</v>
      </c>
      <c r="AM42" s="12">
        <v>102.81477241514949</v>
      </c>
      <c r="AN42" s="12">
        <v>97.17965692980215</v>
      </c>
      <c r="AO42" s="12">
        <v>98.559542291332036</v>
      </c>
      <c r="AP42" s="12">
        <v>109.20736056286842</v>
      </c>
      <c r="AQ42" s="12">
        <v>98.788757693546358</v>
      </c>
      <c r="AR42" s="12">
        <v>102.60843080468476</v>
      </c>
      <c r="AS42" s="12">
        <v>99.967485564411618</v>
      </c>
      <c r="AT42" s="12">
        <v>109.76644969341578</v>
      </c>
      <c r="AU42" s="12">
        <v>82.064082360011525</v>
      </c>
      <c r="AV42" s="12">
        <v>98.622888597310521</v>
      </c>
      <c r="AW42" s="12">
        <v>106.65465904603479</v>
      </c>
      <c r="AX42" s="12">
        <v>85.301610649912618</v>
      </c>
      <c r="AY42" s="12">
        <v>99.241549630824011</v>
      </c>
      <c r="AZ42" s="12">
        <v>99.707347342337016</v>
      </c>
      <c r="BA42" s="12">
        <v>95.020925780409016</v>
      </c>
      <c r="BB42" s="12">
        <v>89.539583111763932</v>
      </c>
      <c r="BC42" s="12">
        <v>98.355940533656394</v>
      </c>
      <c r="BD42" s="12">
        <v>101.18427578854607</v>
      </c>
      <c r="BE42" s="12">
        <v>103.82722191716311</v>
      </c>
      <c r="BF42" s="12">
        <v>98.719363247801084</v>
      </c>
      <c r="BG42" s="12">
        <v>117.71859388099983</v>
      </c>
      <c r="BH42" s="12">
        <v>99.882572865317343</v>
      </c>
      <c r="BI42" s="12">
        <v>106.72833948556217</v>
      </c>
      <c r="BJ42" s="12">
        <v>105.63077264814638</v>
      </c>
      <c r="BK42" s="12">
        <v>93.906817508104723</v>
      </c>
      <c r="BL42" s="12">
        <v>111.00193003367167</v>
      </c>
      <c r="BM42" s="12">
        <v>115.57600626256317</v>
      </c>
      <c r="BN42" s="12">
        <v>104.63387550553307</v>
      </c>
      <c r="BO42" s="12">
        <v>99.194756128417794</v>
      </c>
      <c r="BP42" s="12">
        <v>111.87286216008943</v>
      </c>
      <c r="BQ42" s="12">
        <v>97.641668869619025</v>
      </c>
      <c r="BR42" s="12">
        <v>104.67480276711285</v>
      </c>
      <c r="BS42" s="12">
        <v>96.743804331345018</v>
      </c>
      <c r="BT42" s="12">
        <v>87.662386047304608</v>
      </c>
      <c r="BU42" s="12">
        <v>113.49458216282073</v>
      </c>
      <c r="BV42" s="12">
        <v>102.80124368146062</v>
      </c>
      <c r="BW42" s="12">
        <v>93.75506831711391</v>
      </c>
      <c r="BX42" s="12">
        <v>95.310690792393871</v>
      </c>
      <c r="BY42" s="12">
        <v>107.06015725882025</v>
      </c>
      <c r="BZ42" s="12">
        <v>89.48387656128034</v>
      </c>
      <c r="CA42" s="12">
        <v>109.7800011644722</v>
      </c>
      <c r="CB42" s="12">
        <v>108.54267909744522</v>
      </c>
      <c r="CC42" s="12">
        <v>101.07341975308373</v>
      </c>
      <c r="CD42" s="12">
        <v>103.87335603591055</v>
      </c>
      <c r="CE42" s="12">
        <v>86.901684678741731</v>
      </c>
      <c r="CF42" s="12">
        <v>105.82275561100687</v>
      </c>
      <c r="CG42" s="12">
        <v>104.75431534141535</v>
      </c>
      <c r="CH42" s="12">
        <v>103.89810566048254</v>
      </c>
      <c r="CI42" s="12">
        <v>101.6588046491961</v>
      </c>
      <c r="CJ42" s="12">
        <v>104.63387550553307</v>
      </c>
      <c r="CK42" s="12">
        <v>95.360155935486546</v>
      </c>
      <c r="CL42" s="12">
        <v>95.085772752645425</v>
      </c>
      <c r="CM42" s="12">
        <v>100.04168896339252</v>
      </c>
      <c r="CN42" s="12">
        <v>91.46282334550051</v>
      </c>
      <c r="CO42" s="12">
        <v>101.84679720405256</v>
      </c>
      <c r="CP42" s="12">
        <v>107.95148480392527</v>
      </c>
      <c r="CQ42" s="12">
        <v>98.299313119787257</v>
      </c>
      <c r="CR42" s="12">
        <v>91.177401170716621</v>
      </c>
      <c r="CS42" s="12">
        <v>104.73462478112197</v>
      </c>
      <c r="CT42" s="12">
        <v>112.04805357701844</v>
      </c>
      <c r="CU42" s="12">
        <v>108.90531737240963</v>
      </c>
      <c r="CV42" s="12">
        <v>89.457251103885937</v>
      </c>
      <c r="CW42" s="12">
        <v>87.5867160881171</v>
      </c>
      <c r="CX42" s="12">
        <v>115.08315108367242</v>
      </c>
      <c r="CY42" s="12">
        <v>84.26242200366687</v>
      </c>
      <c r="CZ42" s="12">
        <v>90.063292898412328</v>
      </c>
      <c r="DA42" s="12">
        <v>85.534213919891044</v>
      </c>
      <c r="DB42" s="12">
        <v>93.218807503581047</v>
      </c>
    </row>
    <row r="43" spans="6:106" x14ac:dyDescent="0.35">
      <c r="F43" s="64">
        <v>36</v>
      </c>
      <c r="G43" s="12">
        <v>106.33069703326328</v>
      </c>
      <c r="H43" s="12">
        <v>98.811097157158656</v>
      </c>
      <c r="I43" s="12">
        <v>102.98871327686356</v>
      </c>
      <c r="J43" s="12">
        <v>88.791159921674989</v>
      </c>
      <c r="K43" s="12">
        <v>92.458492670266423</v>
      </c>
      <c r="L43" s="12">
        <v>101.4559191185981</v>
      </c>
      <c r="M43" s="12">
        <v>103.90883769796346</v>
      </c>
      <c r="N43" s="12">
        <v>107.85114480095217</v>
      </c>
      <c r="O43" s="12">
        <v>101.98861016542651</v>
      </c>
      <c r="P43" s="12">
        <v>109.29301222640788</v>
      </c>
      <c r="Q43" s="12">
        <v>87.039336701855063</v>
      </c>
      <c r="R43" s="12">
        <v>84.206715453183278</v>
      </c>
      <c r="S43" s="12">
        <v>113.78546130581526</v>
      </c>
      <c r="T43" s="12">
        <v>96.98327428632183</v>
      </c>
      <c r="U43" s="12">
        <v>102.35361312661553</v>
      </c>
      <c r="V43" s="12">
        <v>98.300859260780271</v>
      </c>
      <c r="W43" s="12">
        <v>86.962757247965783</v>
      </c>
      <c r="X43" s="12">
        <v>93.057144820340909</v>
      </c>
      <c r="Y43" s="12">
        <v>109.55781160882907</v>
      </c>
      <c r="Z43" s="12">
        <v>89.539583111763932</v>
      </c>
      <c r="AA43" s="12">
        <v>118.40212462411728</v>
      </c>
      <c r="AB43" s="12">
        <v>104.80147264170228</v>
      </c>
      <c r="AC43" s="12">
        <v>82.181270752334967</v>
      </c>
      <c r="AD43" s="12">
        <v>111.33882960857591</v>
      </c>
      <c r="AE43" s="12">
        <v>118.32777343224734</v>
      </c>
      <c r="AF43" s="12">
        <v>101.47447281051427</v>
      </c>
      <c r="AG43" s="12">
        <v>103.66555923392298</v>
      </c>
      <c r="AH43" s="12">
        <v>109.66099378274521</v>
      </c>
      <c r="AI43" s="12">
        <v>96.381848177406937</v>
      </c>
      <c r="AJ43" s="12">
        <v>105.78654635319253</v>
      </c>
      <c r="AK43" s="12">
        <v>104.00232238462195</v>
      </c>
      <c r="AL43" s="12">
        <v>108.87239366420545</v>
      </c>
      <c r="AM43" s="12">
        <v>112.10355549119413</v>
      </c>
      <c r="AN43" s="12">
        <v>90.89154698594939</v>
      </c>
      <c r="AO43" s="12">
        <v>107.87720182415796</v>
      </c>
      <c r="AP43" s="12">
        <v>112.82892299059313</v>
      </c>
      <c r="AQ43" s="12">
        <v>88.401282280392479</v>
      </c>
      <c r="AR43" s="12">
        <v>91.713457347941585</v>
      </c>
      <c r="AS43" s="12">
        <v>109.90166881820187</v>
      </c>
      <c r="AT43" s="12">
        <v>98.188991412462201</v>
      </c>
      <c r="AU43" s="12">
        <v>94.641461853461806</v>
      </c>
      <c r="AV43" s="12">
        <v>114.32777025911491</v>
      </c>
      <c r="AW43" s="12">
        <v>98.252724253688939</v>
      </c>
      <c r="AX43" s="12">
        <v>121.12919901264831</v>
      </c>
      <c r="AY43" s="12">
        <v>111.73925738839898</v>
      </c>
      <c r="AZ43" s="12">
        <v>105.88267994316993</v>
      </c>
      <c r="BA43" s="12">
        <v>100.42814463085961</v>
      </c>
      <c r="BB43" s="12">
        <v>112.99263203691225</v>
      </c>
      <c r="BC43" s="12">
        <v>105.89359387959121</v>
      </c>
      <c r="BD43" s="12">
        <v>117.08585841697641</v>
      </c>
      <c r="BE43" s="12">
        <v>108.86218458617805</v>
      </c>
      <c r="BF43" s="12">
        <v>90.567062013724353</v>
      </c>
      <c r="BG43" s="12">
        <v>126.9021256826818</v>
      </c>
      <c r="BH43" s="12">
        <v>92.843322615954094</v>
      </c>
      <c r="BI43" s="12">
        <v>102.49226559390081</v>
      </c>
      <c r="BJ43" s="12">
        <v>87.706473802973051</v>
      </c>
      <c r="BK43" s="12">
        <v>106.92730282025877</v>
      </c>
      <c r="BL43" s="12">
        <v>112.03225110657513</v>
      </c>
      <c r="BM43" s="12">
        <v>118.73222572612576</v>
      </c>
      <c r="BN43" s="12">
        <v>107.07095750840381</v>
      </c>
      <c r="BO43" s="12">
        <v>96.76558672945248</v>
      </c>
      <c r="BP43" s="12">
        <v>106.43855173620977</v>
      </c>
      <c r="BQ43" s="12">
        <v>82.124882080825046</v>
      </c>
      <c r="BR43" s="12">
        <v>97.672330209752545</v>
      </c>
      <c r="BS43" s="12">
        <v>103.77049218514003</v>
      </c>
      <c r="BT43" s="12">
        <v>118.16206349758431</v>
      </c>
      <c r="BU43" s="12">
        <v>88.760987434943672</v>
      </c>
      <c r="BV43" s="12">
        <v>86.921488925872836</v>
      </c>
      <c r="BW43" s="12">
        <v>110.50948412739672</v>
      </c>
      <c r="BX43" s="12">
        <v>78.927553456742316</v>
      </c>
      <c r="BY43" s="12">
        <v>100.59205831348663</v>
      </c>
      <c r="BZ43" s="12">
        <v>101.84991222340614</v>
      </c>
      <c r="CA43" s="12">
        <v>100.71088379627327</v>
      </c>
      <c r="CB43" s="12">
        <v>98.146984125924064</v>
      </c>
      <c r="CC43" s="12">
        <v>105.70264546695398</v>
      </c>
      <c r="CD43" s="12">
        <v>101.96598648471991</v>
      </c>
      <c r="CE43" s="12">
        <v>93.515257301623933</v>
      </c>
      <c r="CF43" s="12">
        <v>101.16733644972555</v>
      </c>
      <c r="CG43" s="12">
        <v>108.51516688271658</v>
      </c>
      <c r="CH43" s="12">
        <v>110.17131125991</v>
      </c>
      <c r="CI43" s="12">
        <v>93.6496692498622</v>
      </c>
      <c r="CJ43" s="12">
        <v>115.13103597972076</v>
      </c>
      <c r="CK43" s="12">
        <v>118.28693712013774</v>
      </c>
      <c r="CL43" s="12">
        <v>107.3597675509518</v>
      </c>
      <c r="CM43" s="12">
        <v>83.342695486498997</v>
      </c>
      <c r="CN43" s="12">
        <v>100.35464609027258</v>
      </c>
      <c r="CO43" s="12">
        <v>102.88089267996838</v>
      </c>
      <c r="CP43" s="12">
        <v>87.446653904044069</v>
      </c>
      <c r="CQ43" s="12">
        <v>113.75979081785772</v>
      </c>
      <c r="CR43" s="12">
        <v>90.568244356836658</v>
      </c>
      <c r="CS43" s="12">
        <v>91.51557403820334</v>
      </c>
      <c r="CT43" s="12">
        <v>103.35071490553673</v>
      </c>
      <c r="CU43" s="12">
        <v>102.66862798525835</v>
      </c>
      <c r="CV43" s="12">
        <v>117.79626472853124</v>
      </c>
      <c r="CW43" s="12">
        <v>93.432913925062167</v>
      </c>
      <c r="CX43" s="12">
        <v>90.581363817909732</v>
      </c>
      <c r="CY43" s="12">
        <v>110.4869059214252</v>
      </c>
      <c r="CZ43" s="12">
        <v>101.16810952022206</v>
      </c>
      <c r="DA43" s="12">
        <v>104.70554368803278</v>
      </c>
      <c r="DB43" s="12">
        <v>112.27076609211508</v>
      </c>
    </row>
    <row r="44" spans="6:106" x14ac:dyDescent="0.35">
      <c r="F44" s="64">
        <v>37</v>
      </c>
      <c r="G44" s="12">
        <v>89.506454767251853</v>
      </c>
      <c r="H44" s="12">
        <v>84.225360094569623</v>
      </c>
      <c r="I44" s="12">
        <v>107.80646587372757</v>
      </c>
      <c r="J44" s="12">
        <v>92.942787230276735</v>
      </c>
      <c r="K44" s="12">
        <v>99.081876467244001</v>
      </c>
      <c r="L44" s="12">
        <v>78.997493599308655</v>
      </c>
      <c r="M44" s="12">
        <v>89.303978509269655</v>
      </c>
      <c r="N44" s="12">
        <v>100.59588955991785</v>
      </c>
      <c r="O44" s="12">
        <v>93.533185715932632</v>
      </c>
      <c r="P44" s="12">
        <v>99.587942056678003</v>
      </c>
      <c r="Q44" s="12">
        <v>108.9829200078384</v>
      </c>
      <c r="R44" s="12">
        <v>97.807321960863192</v>
      </c>
      <c r="S44" s="12">
        <v>100.17787442629924</v>
      </c>
      <c r="T44" s="12">
        <v>84.596615831833333</v>
      </c>
      <c r="U44" s="12">
        <v>112.60227691091131</v>
      </c>
      <c r="V44" s="12">
        <v>96.827591530745849</v>
      </c>
      <c r="W44" s="12">
        <v>84.058558766264468</v>
      </c>
      <c r="X44" s="12">
        <v>117.98971425159834</v>
      </c>
      <c r="Y44" s="12">
        <v>122.2074959310703</v>
      </c>
      <c r="Z44" s="12">
        <v>97.299642018333543</v>
      </c>
      <c r="AA44" s="12">
        <v>86.400098350713961</v>
      </c>
      <c r="AB44" s="12">
        <v>106.67566837364575</v>
      </c>
      <c r="AC44" s="12">
        <v>102.4504515749868</v>
      </c>
      <c r="AD44" s="12">
        <v>112.39677658304572</v>
      </c>
      <c r="AE44" s="12">
        <v>118.15014911699109</v>
      </c>
      <c r="AF44" s="12">
        <v>113.06054855376715</v>
      </c>
      <c r="AG44" s="12">
        <v>74.4504748377949</v>
      </c>
      <c r="AH44" s="12">
        <v>94.089102983707562</v>
      </c>
      <c r="AI44" s="12">
        <v>93.161895872617606</v>
      </c>
      <c r="AJ44" s="12">
        <v>116.20587681827601</v>
      </c>
      <c r="AK44" s="12">
        <v>102.99992279906292</v>
      </c>
      <c r="AL44" s="12">
        <v>122.69225660711527</v>
      </c>
      <c r="AM44" s="12">
        <v>89.241428011155222</v>
      </c>
      <c r="AN44" s="12">
        <v>90.144442563178018</v>
      </c>
      <c r="AO44" s="12">
        <v>96.097767507308163</v>
      </c>
      <c r="AP44" s="12">
        <v>99.512897375097964</v>
      </c>
      <c r="AQ44" s="12">
        <v>91.414256328425836</v>
      </c>
      <c r="AR44" s="12">
        <v>104.29245119448751</v>
      </c>
      <c r="AS44" s="12">
        <v>84.161331667564809</v>
      </c>
      <c r="AT44" s="12">
        <v>81.522523739840835</v>
      </c>
      <c r="AU44" s="12">
        <v>99.876445144764148</v>
      </c>
      <c r="AV44" s="12">
        <v>115.76668182678986</v>
      </c>
      <c r="AW44" s="12">
        <v>101.9425897335168</v>
      </c>
      <c r="AX44" s="12">
        <v>108.10671281215036</v>
      </c>
      <c r="AY44" s="12">
        <v>89.670868671964854</v>
      </c>
      <c r="AZ44" s="12">
        <v>100.00574118530494</v>
      </c>
      <c r="BA44" s="12">
        <v>96.470728547137696</v>
      </c>
      <c r="BB44" s="12">
        <v>117.74806150933728</v>
      </c>
      <c r="BC44" s="12">
        <v>96.394092249829555</v>
      </c>
      <c r="BD44" s="12">
        <v>109.01732164493296</v>
      </c>
      <c r="BE44" s="12">
        <v>94.156382854271214</v>
      </c>
      <c r="BF44" s="12">
        <v>101.10035216493998</v>
      </c>
      <c r="BG44" s="12">
        <v>109.03687578102108</v>
      </c>
      <c r="BH44" s="12">
        <v>92.247376212617382</v>
      </c>
      <c r="BI44" s="12">
        <v>102.26482370635495</v>
      </c>
      <c r="BJ44" s="12">
        <v>100.54532165449928</v>
      </c>
      <c r="BK44" s="12">
        <v>107.38485823603696</v>
      </c>
      <c r="BL44" s="12">
        <v>111.05813680624124</v>
      </c>
      <c r="BM44" s="12">
        <v>103.47151853929972</v>
      </c>
      <c r="BN44" s="12">
        <v>114.09675860486459</v>
      </c>
      <c r="BO44" s="12">
        <v>99.455440047313459</v>
      </c>
      <c r="BP44" s="12">
        <v>99.299848241207656</v>
      </c>
      <c r="BQ44" s="12">
        <v>94.151846749446122</v>
      </c>
      <c r="BR44" s="12">
        <v>103.20944764098385</v>
      </c>
      <c r="BS44" s="12">
        <v>96.90633103455184</v>
      </c>
      <c r="BT44" s="12">
        <v>116.68799995968584</v>
      </c>
      <c r="BU44" s="12">
        <v>102.78455445368309</v>
      </c>
      <c r="BV44" s="12">
        <v>96.88786829210585</v>
      </c>
      <c r="BW44" s="12">
        <v>105.95376832279726</v>
      </c>
      <c r="BX44" s="12">
        <v>103.06880565403844</v>
      </c>
      <c r="BY44" s="12">
        <v>117.57698555593379</v>
      </c>
      <c r="BZ44" s="12">
        <v>110.24213815981057</v>
      </c>
      <c r="CA44" s="12">
        <v>122.12709659943357</v>
      </c>
      <c r="CB44" s="12">
        <v>87.948785928892903</v>
      </c>
      <c r="CC44" s="12">
        <v>107.23596258467296</v>
      </c>
      <c r="CD44" s="12">
        <v>91.42200977075845</v>
      </c>
      <c r="CE44" s="12">
        <v>108.26821633381769</v>
      </c>
      <c r="CF44" s="12">
        <v>105.09805886395043</v>
      </c>
      <c r="CG44" s="12">
        <v>94.176334894291358</v>
      </c>
      <c r="CH44" s="12">
        <v>81.16054484853521</v>
      </c>
      <c r="CI44" s="12">
        <v>105.40010205440922</v>
      </c>
      <c r="CJ44" s="12">
        <v>86.104899107886013</v>
      </c>
      <c r="CK44" s="12">
        <v>105.49148353456985</v>
      </c>
      <c r="CL44" s="12">
        <v>89.813295542262495</v>
      </c>
      <c r="CM44" s="12">
        <v>101.48144181366661</v>
      </c>
      <c r="CN44" s="12">
        <v>99.415604179375805</v>
      </c>
      <c r="CO44" s="12">
        <v>106.96038569003576</v>
      </c>
      <c r="CP44" s="12">
        <v>80.911070451838896</v>
      </c>
      <c r="CQ44" s="12">
        <v>106.49890807835618</v>
      </c>
      <c r="CR44" s="12">
        <v>114.59552549931686</v>
      </c>
      <c r="CS44" s="12">
        <v>89.764319252572022</v>
      </c>
      <c r="CT44" s="12">
        <v>95.7427462504711</v>
      </c>
      <c r="CU44" s="12">
        <v>87.268029144615866</v>
      </c>
      <c r="CV44" s="12">
        <v>105.40806013304973</v>
      </c>
      <c r="CW44" s="12">
        <v>90.043215802870691</v>
      </c>
      <c r="CX44" s="12">
        <v>101.75116383616114</v>
      </c>
      <c r="CY44" s="12">
        <v>108.74497345648706</v>
      </c>
      <c r="CZ44" s="12">
        <v>109.5276618594653</v>
      </c>
      <c r="DA44" s="12">
        <v>102.84662746707909</v>
      </c>
      <c r="DB44" s="12">
        <v>83.193811203818768</v>
      </c>
    </row>
    <row r="45" spans="6:106" x14ac:dyDescent="0.35">
      <c r="F45" s="64">
        <v>38</v>
      </c>
      <c r="G45" s="12">
        <v>117.13215169729665</v>
      </c>
      <c r="H45" s="12">
        <v>97.765769421675941</v>
      </c>
      <c r="I45" s="12">
        <v>100.31866420613369</v>
      </c>
      <c r="J45" s="12">
        <v>93.023027400340652</v>
      </c>
      <c r="K45" s="12">
        <v>90.026890372973867</v>
      </c>
      <c r="L45" s="12">
        <v>118.83045115391724</v>
      </c>
      <c r="M45" s="12">
        <v>105.67026745557087</v>
      </c>
      <c r="N45" s="12">
        <v>111.42802830145229</v>
      </c>
      <c r="O45" s="12">
        <v>116.45253178139683</v>
      </c>
      <c r="P45" s="12">
        <v>96.722021933237556</v>
      </c>
      <c r="Q45" s="12">
        <v>105.91727484788862</v>
      </c>
      <c r="R45" s="12">
        <v>102.82751670965808</v>
      </c>
      <c r="S45" s="12">
        <v>93.150299815170001</v>
      </c>
      <c r="T45" s="12">
        <v>101.3601152204501</v>
      </c>
      <c r="U45" s="12">
        <v>89.513094078574795</v>
      </c>
      <c r="V45" s="12">
        <v>110.5788330984069</v>
      </c>
      <c r="W45" s="12">
        <v>104.46758576799766</v>
      </c>
      <c r="X45" s="12">
        <v>105.00680243931129</v>
      </c>
      <c r="Y45" s="12">
        <v>109.74305294221267</v>
      </c>
      <c r="Z45" s="12">
        <v>98.791827238164842</v>
      </c>
      <c r="AA45" s="12">
        <v>77.112747728824615</v>
      </c>
      <c r="AB45" s="12">
        <v>116.79050001257565</v>
      </c>
      <c r="AC45" s="12">
        <v>92.261837178375572</v>
      </c>
      <c r="AD45" s="12">
        <v>107.84593794378452</v>
      </c>
      <c r="AE45" s="12">
        <v>101.96286009668256</v>
      </c>
      <c r="AF45" s="12">
        <v>100.3668901626952</v>
      </c>
      <c r="AG45" s="12">
        <v>113.38696620223345</v>
      </c>
      <c r="AH45" s="12">
        <v>88.114723237231374</v>
      </c>
      <c r="AI45" s="12">
        <v>108.00617954155314</v>
      </c>
      <c r="AJ45" s="12">
        <v>119.9128407984972</v>
      </c>
      <c r="AK45" s="12">
        <v>84.177384249051102</v>
      </c>
      <c r="AL45" s="12">
        <v>103.37499841407407</v>
      </c>
      <c r="AM45" s="12">
        <v>105.39921529707499</v>
      </c>
      <c r="AN45" s="12">
        <v>110.41294126480352</v>
      </c>
      <c r="AO45" s="12">
        <v>100.69554744186462</v>
      </c>
      <c r="AP45" s="12">
        <v>80.404663801891729</v>
      </c>
      <c r="AQ45" s="12">
        <v>110.18286184262251</v>
      </c>
      <c r="AR45" s="12">
        <v>93.68333192251157</v>
      </c>
      <c r="AS45" s="12">
        <v>97.865268142049899</v>
      </c>
      <c r="AT45" s="12">
        <v>87.380761012900621</v>
      </c>
      <c r="AU45" s="12">
        <v>80.858774506486952</v>
      </c>
      <c r="AV45" s="12">
        <v>100.9350287655252</v>
      </c>
      <c r="AW45" s="12">
        <v>114.00030669174157</v>
      </c>
      <c r="AX45" s="12">
        <v>93.881010595941916</v>
      </c>
      <c r="AY45" s="12">
        <v>101.05187609733548</v>
      </c>
      <c r="AZ45" s="12">
        <v>108.59902229422005</v>
      </c>
      <c r="BA45" s="12">
        <v>88.492254487937316</v>
      </c>
      <c r="BB45" s="12">
        <v>94.966287886200007</v>
      </c>
      <c r="BC45" s="12">
        <v>98.072212292754557</v>
      </c>
      <c r="BD45" s="12">
        <v>95.225130078324582</v>
      </c>
      <c r="BE45" s="12">
        <v>105.74227669858374</v>
      </c>
      <c r="BF45" s="12">
        <v>96.537417246145196</v>
      </c>
      <c r="BG45" s="12">
        <v>87.84373929083813</v>
      </c>
      <c r="BH45" s="12">
        <v>102.17936531043961</v>
      </c>
      <c r="BI45" s="12">
        <v>89.799130162282381</v>
      </c>
      <c r="BJ45" s="12">
        <v>101.51702579387347</v>
      </c>
      <c r="BK45" s="12">
        <v>94.01240984298056</v>
      </c>
      <c r="BL45" s="12">
        <v>83.222005539573729</v>
      </c>
      <c r="BM45" s="12">
        <v>95.766188476409297</v>
      </c>
      <c r="BN45" s="12">
        <v>87.109868015977554</v>
      </c>
      <c r="BO45" s="12">
        <v>85.830527293728665</v>
      </c>
      <c r="BP45" s="12">
        <v>96.357337295194156</v>
      </c>
      <c r="BQ45" s="12">
        <v>94.800623426272068</v>
      </c>
      <c r="BR45" s="12">
        <v>95.095254234911408</v>
      </c>
      <c r="BS45" s="12">
        <v>104.94101186632179</v>
      </c>
      <c r="BT45" s="12">
        <v>81.488645062199794</v>
      </c>
      <c r="BU45" s="12">
        <v>119.8851921595633</v>
      </c>
      <c r="BV45" s="12">
        <v>100.78453012974933</v>
      </c>
      <c r="BW45" s="12">
        <v>94.298264027747791</v>
      </c>
      <c r="BX45" s="12">
        <v>100.74232957558706</v>
      </c>
      <c r="BY45" s="12">
        <v>100.36383198676049</v>
      </c>
      <c r="BZ45" s="12">
        <v>91.424215295410249</v>
      </c>
      <c r="CA45" s="12">
        <v>96.139013092033565</v>
      </c>
      <c r="CB45" s="12">
        <v>99.508304426854011</v>
      </c>
      <c r="CC45" s="12">
        <v>93.380629348393995</v>
      </c>
      <c r="CD45" s="12">
        <v>87.281762514612637</v>
      </c>
      <c r="CE45" s="12">
        <v>101.41109239848447</v>
      </c>
      <c r="CF45" s="12">
        <v>91.223580764199141</v>
      </c>
      <c r="CG45" s="12">
        <v>109.44967268878827</v>
      </c>
      <c r="CH45" s="12">
        <v>91.728554959991015</v>
      </c>
      <c r="CI45" s="12">
        <v>121.5153704630211</v>
      </c>
      <c r="CJ45" s="12">
        <v>86.259899742435664</v>
      </c>
      <c r="CK45" s="12">
        <v>98.79491952015087</v>
      </c>
      <c r="CL45" s="12">
        <v>111.21456989494618</v>
      </c>
      <c r="CM45" s="12">
        <v>122.2255039261654</v>
      </c>
      <c r="CN45" s="12">
        <v>93.297547007387038</v>
      </c>
      <c r="CO45" s="12">
        <v>114.82112566009164</v>
      </c>
      <c r="CP45" s="12">
        <v>123.4707840718329</v>
      </c>
      <c r="CQ45" s="12">
        <v>99.141778062039521</v>
      </c>
      <c r="CR45" s="12">
        <v>106.15223143540788</v>
      </c>
      <c r="CS45" s="12">
        <v>97.518000327545451</v>
      </c>
      <c r="CT45" s="12">
        <v>111.46779595728731</v>
      </c>
      <c r="CU45" s="12">
        <v>110.23954609991051</v>
      </c>
      <c r="CV45" s="12">
        <v>105.77749688090989</v>
      </c>
      <c r="CW45" s="12">
        <v>96.421843206917401</v>
      </c>
      <c r="CX45" s="12">
        <v>94.584845808276441</v>
      </c>
      <c r="CY45" s="12">
        <v>100.8505367077305</v>
      </c>
      <c r="CZ45" s="12">
        <v>95.567043242772343</v>
      </c>
      <c r="DA45" s="12">
        <v>122.11836545029655</v>
      </c>
      <c r="DB45" s="12">
        <v>103.3127093956864</v>
      </c>
    </row>
    <row r="46" spans="6:106" x14ac:dyDescent="0.35">
      <c r="F46" s="64">
        <v>39</v>
      </c>
      <c r="G46" s="12">
        <v>88.237868819851428</v>
      </c>
      <c r="H46" s="12">
        <v>86.152943165507168</v>
      </c>
      <c r="I46" s="12">
        <v>95.175335243402515</v>
      </c>
      <c r="J46" s="12">
        <v>99.767044300824637</v>
      </c>
      <c r="K46" s="12">
        <v>89.309412740112748</v>
      </c>
      <c r="L46" s="12">
        <v>107.40496943762992</v>
      </c>
      <c r="M46" s="12">
        <v>93.826497757254401</v>
      </c>
      <c r="N46" s="12">
        <v>106.18367721472168</v>
      </c>
      <c r="O46" s="12">
        <v>104.142782472627</v>
      </c>
      <c r="P46" s="12">
        <v>110.15591806208249</v>
      </c>
      <c r="Q46" s="12">
        <v>87.032242643181235</v>
      </c>
      <c r="R46" s="12">
        <v>93.842220646911301</v>
      </c>
      <c r="S46" s="12">
        <v>98.311727722466458</v>
      </c>
      <c r="T46" s="12">
        <v>77.185689203906804</v>
      </c>
      <c r="U46" s="12">
        <v>93.103790529858088</v>
      </c>
      <c r="V46" s="12">
        <v>102.50884113484062</v>
      </c>
      <c r="W46" s="12">
        <v>121.27399056917056</v>
      </c>
      <c r="X46" s="12">
        <v>89.847924553032499</v>
      </c>
      <c r="Y46" s="12">
        <v>90.907758729008492</v>
      </c>
      <c r="Z46" s="12">
        <v>98.263592715375125</v>
      </c>
      <c r="AA46" s="12">
        <v>95.631094407144701</v>
      </c>
      <c r="AB46" s="12">
        <v>94.08546500490047</v>
      </c>
      <c r="AC46" s="12">
        <v>92.509219737257808</v>
      </c>
      <c r="AD46" s="12">
        <v>95.759503690351266</v>
      </c>
      <c r="AE46" s="12">
        <v>104.37817107012961</v>
      </c>
      <c r="AF46" s="12">
        <v>102.13785824598745</v>
      </c>
      <c r="AG46" s="12">
        <v>112.9908585222438</v>
      </c>
      <c r="AH46" s="12">
        <v>109.08069068827899</v>
      </c>
      <c r="AI46" s="12">
        <v>107.40194536774652</v>
      </c>
      <c r="AJ46" s="12">
        <v>97.381280536501436</v>
      </c>
      <c r="AK46" s="12">
        <v>109.97940787783591</v>
      </c>
      <c r="AL46" s="12">
        <v>105.83636392548215</v>
      </c>
      <c r="AM46" s="12">
        <v>97.548752617149148</v>
      </c>
      <c r="AN46" s="12">
        <v>79.7182681504637</v>
      </c>
      <c r="AO46" s="12">
        <v>107.56797362555517</v>
      </c>
      <c r="AP46" s="12">
        <v>96.447104422259144</v>
      </c>
      <c r="AQ46" s="12">
        <v>100.98805230663856</v>
      </c>
      <c r="AR46" s="12">
        <v>93.517144503130112</v>
      </c>
      <c r="AS46" s="12">
        <v>104.13194811699213</v>
      </c>
      <c r="AT46" s="12">
        <v>95.268808561377227</v>
      </c>
      <c r="AU46" s="12">
        <v>103.40173755830619</v>
      </c>
      <c r="AV46" s="12">
        <v>104.88232672068989</v>
      </c>
      <c r="AW46" s="12">
        <v>98.295425029937178</v>
      </c>
      <c r="AX46" s="12">
        <v>93.483129401283804</v>
      </c>
      <c r="AY46" s="12">
        <v>106.87875854055164</v>
      </c>
      <c r="AZ46" s="12">
        <v>97.266309037513565</v>
      </c>
      <c r="BA46" s="12">
        <v>98.950431745470269</v>
      </c>
      <c r="BB46" s="12">
        <v>105.83363544137683</v>
      </c>
      <c r="BC46" s="12">
        <v>110.60564045474166</v>
      </c>
      <c r="BD46" s="12">
        <v>94.312656781403348</v>
      </c>
      <c r="BE46" s="12">
        <v>91.34995505301049</v>
      </c>
      <c r="BF46" s="12">
        <v>93.868095771176741</v>
      </c>
      <c r="BG46" s="12">
        <v>117.14215613901615</v>
      </c>
      <c r="BH46" s="12">
        <v>104.59814373243717</v>
      </c>
      <c r="BI46" s="12">
        <v>86.369175530853681</v>
      </c>
      <c r="BJ46" s="12">
        <v>113.18906015512766</v>
      </c>
      <c r="BK46" s="12">
        <v>100.63957941165427</v>
      </c>
      <c r="BL46" s="12">
        <v>93.715050550235901</v>
      </c>
      <c r="BM46" s="12">
        <v>93.452831859030994</v>
      </c>
      <c r="BN46" s="12">
        <v>89.835123415105045</v>
      </c>
      <c r="BO46" s="12">
        <v>109.8084228739026</v>
      </c>
      <c r="BP46" s="12">
        <v>90.56346950965235</v>
      </c>
      <c r="BQ46" s="12">
        <v>120.41506377281621</v>
      </c>
      <c r="BR46" s="12">
        <v>106.23842879576841</v>
      </c>
      <c r="BS46" s="12">
        <v>102.32295178648201</v>
      </c>
      <c r="BT46" s="12">
        <v>92.355401445820462</v>
      </c>
      <c r="BU46" s="12">
        <v>100.30030378184165</v>
      </c>
      <c r="BV46" s="12">
        <v>91.955814948596526</v>
      </c>
      <c r="BW46" s="12">
        <v>102.00499243874219</v>
      </c>
      <c r="BX46" s="12">
        <v>85.691420079092495</v>
      </c>
      <c r="BY46" s="12">
        <v>94.261315805488266</v>
      </c>
      <c r="BZ46" s="12">
        <v>101.23513927974273</v>
      </c>
      <c r="CA46" s="12">
        <v>104.05292439609184</v>
      </c>
      <c r="CB46" s="12">
        <v>97.859788436471717</v>
      </c>
      <c r="CC46" s="12">
        <v>122.29844540124759</v>
      </c>
      <c r="CD46" s="12">
        <v>116.98467713140417</v>
      </c>
      <c r="CE46" s="12">
        <v>109.90291937341681</v>
      </c>
      <c r="CF46" s="12">
        <v>108.60234194988152</v>
      </c>
      <c r="CG46" s="12">
        <v>102.76149876299314</v>
      </c>
      <c r="CH46" s="12">
        <v>114.66914909542538</v>
      </c>
      <c r="CI46" s="12">
        <v>107.19130639481591</v>
      </c>
      <c r="CJ46" s="12">
        <v>97.710051502508577</v>
      </c>
      <c r="CK46" s="12">
        <v>113.41891220363323</v>
      </c>
      <c r="CL46" s="12">
        <v>114.47451722924598</v>
      </c>
      <c r="CM46" s="12">
        <v>95.74358753307024</v>
      </c>
      <c r="CN46" s="12">
        <v>91.712388691667002</v>
      </c>
      <c r="CO46" s="12">
        <v>97.786937910859706</v>
      </c>
      <c r="CP46" s="12">
        <v>101.01496198112727</v>
      </c>
      <c r="CQ46" s="12">
        <v>108.51516688271658</v>
      </c>
      <c r="CR46" s="12">
        <v>110.27710823109373</v>
      </c>
      <c r="CS46" s="12">
        <v>97.538498064386658</v>
      </c>
      <c r="CT46" s="12">
        <v>102.68765916189295</v>
      </c>
      <c r="CU46" s="12">
        <v>85.72116055584047</v>
      </c>
      <c r="CV46" s="12">
        <v>111.48700903286226</v>
      </c>
      <c r="CW46" s="12">
        <v>128.90592440962791</v>
      </c>
      <c r="CX46" s="12">
        <v>88.829790709132794</v>
      </c>
      <c r="CY46" s="12">
        <v>101.23745849123225</v>
      </c>
      <c r="CZ46" s="12">
        <v>96.0283275868278</v>
      </c>
      <c r="DA46" s="12">
        <v>108.28006250230828</v>
      </c>
      <c r="DB46" s="12">
        <v>99.341252987505868</v>
      </c>
    </row>
    <row r="47" spans="6:106" x14ac:dyDescent="0.35">
      <c r="F47" s="64">
        <v>40</v>
      </c>
      <c r="G47" s="12">
        <v>91.879462868382689</v>
      </c>
      <c r="H47" s="12">
        <v>103.51299149770057</v>
      </c>
      <c r="I47" s="12">
        <v>89.49849668861134</v>
      </c>
      <c r="J47" s="12">
        <v>103.71961732525961</v>
      </c>
      <c r="K47" s="12">
        <v>95.419705101085128</v>
      </c>
      <c r="L47" s="12">
        <v>100.2168917490053</v>
      </c>
      <c r="M47" s="12">
        <v>101.8273453861184</v>
      </c>
      <c r="N47" s="12">
        <v>90.867195265309419</v>
      </c>
      <c r="O47" s="12">
        <v>99.607075551466551</v>
      </c>
      <c r="P47" s="12">
        <v>87.657474775915034</v>
      </c>
      <c r="Q47" s="12">
        <v>96.709914285020204</v>
      </c>
      <c r="R47" s="12">
        <v>98.813404999964405</v>
      </c>
      <c r="S47" s="12">
        <v>94.030690686486196</v>
      </c>
      <c r="T47" s="12">
        <v>85.886688591563143</v>
      </c>
      <c r="U47" s="12">
        <v>114.86487235524692</v>
      </c>
      <c r="V47" s="12">
        <v>110.37356014421675</v>
      </c>
      <c r="W47" s="12">
        <v>96.5512188282446</v>
      </c>
      <c r="X47" s="12">
        <v>97.735176293645054</v>
      </c>
      <c r="Y47" s="12">
        <v>108.17169620859204</v>
      </c>
      <c r="Z47" s="12">
        <v>105.93277036387008</v>
      </c>
      <c r="AA47" s="12">
        <v>94.590166352281813</v>
      </c>
      <c r="AB47" s="12">
        <v>91.738241078564897</v>
      </c>
      <c r="AC47" s="12">
        <v>120.83197614410892</v>
      </c>
      <c r="AD47" s="12">
        <v>100.12583996067406</v>
      </c>
      <c r="AE47" s="12">
        <v>106.45455884296098</v>
      </c>
      <c r="AF47" s="12">
        <v>71.094075590372086</v>
      </c>
      <c r="AG47" s="12">
        <v>103.82722191716311</v>
      </c>
      <c r="AH47" s="12">
        <v>113.33653472102014</v>
      </c>
      <c r="AI47" s="12">
        <v>101.13421947389725</v>
      </c>
      <c r="AJ47" s="12">
        <v>109.6171788754873</v>
      </c>
      <c r="AK47" s="12">
        <v>101.40723841468571</v>
      </c>
      <c r="AL47" s="12">
        <v>102.9687271307921</v>
      </c>
      <c r="AM47" s="12">
        <v>94.11186308861943</v>
      </c>
      <c r="AN47" s="12">
        <v>103.48209141520783</v>
      </c>
      <c r="AO47" s="12">
        <v>97.927056938351598</v>
      </c>
      <c r="AP47" s="12">
        <v>96.334440766077023</v>
      </c>
      <c r="AQ47" s="12">
        <v>103.25942437484628</v>
      </c>
      <c r="AR47" s="12">
        <v>92.560765349480789</v>
      </c>
      <c r="AS47" s="12">
        <v>104.00314092985354</v>
      </c>
      <c r="AT47" s="12">
        <v>107.79298261477379</v>
      </c>
      <c r="AU47" s="12">
        <v>97.300437826197594</v>
      </c>
      <c r="AV47" s="12">
        <v>98.549492374877445</v>
      </c>
      <c r="AW47" s="12">
        <v>101.90051423487603</v>
      </c>
      <c r="AX47" s="12">
        <v>83.656061885994859</v>
      </c>
      <c r="AY47" s="12">
        <v>96.477242802939145</v>
      </c>
      <c r="AZ47" s="12">
        <v>103.18528918796801</v>
      </c>
      <c r="BA47" s="12">
        <v>100.33473952498753</v>
      </c>
      <c r="BB47" s="12">
        <v>100.59895910453633</v>
      </c>
      <c r="BC47" s="12">
        <v>110.42481017066166</v>
      </c>
      <c r="BD47" s="12">
        <v>88.866829880862497</v>
      </c>
      <c r="BE47" s="12">
        <v>119.22308001667261</v>
      </c>
      <c r="BF47" s="12">
        <v>99.308283804566599</v>
      </c>
      <c r="BG47" s="12">
        <v>91.5648004389368</v>
      </c>
      <c r="BH47" s="12">
        <v>121.88589860452339</v>
      </c>
      <c r="BI47" s="12">
        <v>94.383551893406548</v>
      </c>
      <c r="BJ47" s="12">
        <v>92.158222994476091</v>
      </c>
      <c r="BK47" s="12">
        <v>121.74547262256965</v>
      </c>
      <c r="BL47" s="12">
        <v>95.738562574842945</v>
      </c>
      <c r="BM47" s="12">
        <v>109.97688403003849</v>
      </c>
      <c r="BN47" s="12">
        <v>102.24285940930713</v>
      </c>
      <c r="BO47" s="12">
        <v>93.430060385435354</v>
      </c>
      <c r="BP47" s="12">
        <v>112.98908500757534</v>
      </c>
      <c r="BQ47" s="12">
        <v>96.829194515157724</v>
      </c>
      <c r="BR47" s="12">
        <v>89.051161719544325</v>
      </c>
      <c r="BS47" s="12">
        <v>101.16348246592679</v>
      </c>
      <c r="BT47" s="12">
        <v>83.418774718302302</v>
      </c>
      <c r="BU47" s="12">
        <v>97.948930285929237</v>
      </c>
      <c r="BV47" s="12">
        <v>118.4480995812919</v>
      </c>
      <c r="BW47" s="12">
        <v>119.24736352520995</v>
      </c>
      <c r="BX47" s="12">
        <v>102.97511633107206</v>
      </c>
      <c r="BY47" s="12">
        <v>96.401447788230143</v>
      </c>
      <c r="BZ47" s="12">
        <v>103.5830566957884</v>
      </c>
      <c r="CA47" s="12">
        <v>90.710512065561488</v>
      </c>
      <c r="CB47" s="12">
        <v>92.53452642733464</v>
      </c>
      <c r="CC47" s="12">
        <v>91.874142324377317</v>
      </c>
      <c r="CD47" s="12">
        <v>78.046434989664704</v>
      </c>
      <c r="CE47" s="12">
        <v>97.577128851844463</v>
      </c>
      <c r="CF47" s="12">
        <v>90.039441399858333</v>
      </c>
      <c r="CG47" s="12">
        <v>101.7208776625921</v>
      </c>
      <c r="CH47" s="12">
        <v>98.996577232901473</v>
      </c>
      <c r="CI47" s="12">
        <v>100.13272938303999</v>
      </c>
      <c r="CJ47" s="12">
        <v>99.679039319744334</v>
      </c>
      <c r="CK47" s="12">
        <v>110.45118551701307</v>
      </c>
      <c r="CL47" s="12">
        <v>95.747771208698396</v>
      </c>
      <c r="CM47" s="12">
        <v>88.453600963111967</v>
      </c>
      <c r="CN47" s="12">
        <v>103.17966168950079</v>
      </c>
      <c r="CO47" s="12">
        <v>93.922483554342762</v>
      </c>
      <c r="CP47" s="12">
        <v>89.017669577151537</v>
      </c>
      <c r="CQ47" s="12">
        <v>111.40160748036578</v>
      </c>
      <c r="CR47" s="12">
        <v>115.19624674983788</v>
      </c>
      <c r="CS47" s="12">
        <v>103.53089717464172</v>
      </c>
      <c r="CT47" s="12">
        <v>92.533503245795146</v>
      </c>
      <c r="CU47" s="12">
        <v>107.15667738404591</v>
      </c>
      <c r="CV47" s="12">
        <v>101.56502437675954</v>
      </c>
      <c r="CW47" s="12">
        <v>99.888689217186766</v>
      </c>
      <c r="CX47" s="12">
        <v>101.5750856618979</v>
      </c>
      <c r="CY47" s="12">
        <v>104.61089939562953</v>
      </c>
      <c r="CZ47" s="12">
        <v>88.824083629879169</v>
      </c>
      <c r="DA47" s="12">
        <v>103.26990630128421</v>
      </c>
      <c r="DB47" s="12">
        <v>94.470226738485508</v>
      </c>
    </row>
    <row r="48" spans="6:106" x14ac:dyDescent="0.35">
      <c r="F48" s="64">
        <v>41</v>
      </c>
      <c r="G48" s="12">
        <v>90.35971995908767</v>
      </c>
      <c r="H48" s="12">
        <v>99.940712314128177</v>
      </c>
      <c r="I48" s="12">
        <v>99.094939084898215</v>
      </c>
      <c r="J48" s="12">
        <v>104.27484110332443</v>
      </c>
      <c r="K48" s="12">
        <v>96.114274836145341</v>
      </c>
      <c r="L48" s="12">
        <v>90.335345501080155</v>
      </c>
      <c r="M48" s="12">
        <v>97.789291228400543</v>
      </c>
      <c r="N48" s="12">
        <v>90.186620379972737</v>
      </c>
      <c r="O48" s="12">
        <v>91.092408890835941</v>
      </c>
      <c r="P48" s="12">
        <v>101.94024778465973</v>
      </c>
      <c r="Q48" s="12">
        <v>104.26059614255792</v>
      </c>
      <c r="R48" s="12">
        <v>91.685388067708118</v>
      </c>
      <c r="S48" s="12">
        <v>115.9115188580472</v>
      </c>
      <c r="T48" s="12">
        <v>111.32721081376076</v>
      </c>
      <c r="U48" s="12">
        <v>99.694341568101663</v>
      </c>
      <c r="V48" s="12">
        <v>97.248039562691702</v>
      </c>
      <c r="W48" s="12">
        <v>85.958811521413736</v>
      </c>
      <c r="X48" s="12">
        <v>95.756979842553847</v>
      </c>
      <c r="Y48" s="12">
        <v>101.06726929516299</v>
      </c>
      <c r="Z48" s="12">
        <v>104.97993823955767</v>
      </c>
      <c r="AA48" s="12">
        <v>96.755900610878598</v>
      </c>
      <c r="AB48" s="12">
        <v>89.502475727931596</v>
      </c>
      <c r="AC48" s="12">
        <v>93.615006133040879</v>
      </c>
      <c r="AD48" s="12">
        <v>97.794782302662497</v>
      </c>
      <c r="AE48" s="12">
        <v>101.39718849823112</v>
      </c>
      <c r="AF48" s="12">
        <v>102.37406538872165</v>
      </c>
      <c r="AG48" s="12">
        <v>108.87464466359233</v>
      </c>
      <c r="AH48" s="12">
        <v>98.840371517871972</v>
      </c>
      <c r="AI48" s="12">
        <v>93.017172528197989</v>
      </c>
      <c r="AJ48" s="12">
        <v>98.087025687709684</v>
      </c>
      <c r="AK48" s="12">
        <v>104.7089656618482</v>
      </c>
      <c r="AL48" s="12">
        <v>104.40090843767393</v>
      </c>
      <c r="AM48" s="12">
        <v>98.157875324977795</v>
      </c>
      <c r="AN48" s="12">
        <v>99.377280346379848</v>
      </c>
      <c r="AO48" s="12">
        <v>97.58657622805913</v>
      </c>
      <c r="AP48" s="12">
        <v>108.46580405777786</v>
      </c>
      <c r="AQ48" s="12">
        <v>95.673965713649523</v>
      </c>
      <c r="AR48" s="12">
        <v>93.057144820340909</v>
      </c>
      <c r="AS48" s="12">
        <v>99.680562723369803</v>
      </c>
      <c r="AT48" s="12">
        <v>110.42085386870895</v>
      </c>
      <c r="AU48" s="12">
        <v>112.85859525523847</v>
      </c>
      <c r="AV48" s="12">
        <v>101.30301032186253</v>
      </c>
      <c r="AW48" s="12">
        <v>80.901611706940457</v>
      </c>
      <c r="AX48" s="12">
        <v>95.540861164045054</v>
      </c>
      <c r="AY48" s="12">
        <v>105.00940586789511</v>
      </c>
      <c r="AZ48" s="12">
        <v>118.00513018679339</v>
      </c>
      <c r="BA48" s="12">
        <v>86.788998285192065</v>
      </c>
      <c r="BB48" s="12">
        <v>93.309029377996922</v>
      </c>
      <c r="BC48" s="12">
        <v>99.643057435605442</v>
      </c>
      <c r="BD48" s="12">
        <v>87.936121215170715</v>
      </c>
      <c r="BE48" s="12">
        <v>96.511405697674491</v>
      </c>
      <c r="BF48" s="12">
        <v>95.84304077870911</v>
      </c>
      <c r="BG48" s="12">
        <v>96.421024661685806</v>
      </c>
      <c r="BH48" s="12">
        <v>102.35439756579581</v>
      </c>
      <c r="BI48" s="12">
        <v>86.518741934560239</v>
      </c>
      <c r="BJ48" s="12">
        <v>93.639369222364621</v>
      </c>
      <c r="BK48" s="12">
        <v>100.71012209446053</v>
      </c>
      <c r="BL48" s="12">
        <v>101.60143827088177</v>
      </c>
      <c r="BM48" s="12">
        <v>111.73164037027163</v>
      </c>
      <c r="BN48" s="12">
        <v>97.510110461007571</v>
      </c>
      <c r="BO48" s="12">
        <v>105.7630359151517</v>
      </c>
      <c r="BP48" s="12">
        <v>106.58988028590102</v>
      </c>
      <c r="BQ48" s="12">
        <v>96.653332345886156</v>
      </c>
      <c r="BR48" s="12">
        <v>121.30345819750801</v>
      </c>
      <c r="BS48" s="12">
        <v>96.744622876576614</v>
      </c>
      <c r="BT48" s="12">
        <v>115.19142642791849</v>
      </c>
      <c r="BU48" s="12">
        <v>93.98216914414661</v>
      </c>
      <c r="BV48" s="12">
        <v>79.754102241713554</v>
      </c>
      <c r="BW48" s="12">
        <v>98.906571363477269</v>
      </c>
      <c r="BX48" s="12">
        <v>105.92001470067771</v>
      </c>
      <c r="BY48" s="12">
        <v>112.15144038724247</v>
      </c>
      <c r="BZ48" s="12">
        <v>117.79626472853124</v>
      </c>
      <c r="CA48" s="12">
        <v>89.41045760147972</v>
      </c>
      <c r="CB48" s="12">
        <v>101.02265858004102</v>
      </c>
      <c r="CC48" s="12">
        <v>100.97497832030058</v>
      </c>
      <c r="CD48" s="12">
        <v>98.531711753457785</v>
      </c>
      <c r="CE48" s="12">
        <v>90.769242685928475</v>
      </c>
      <c r="CF48" s="12">
        <v>106.00132352701621</v>
      </c>
      <c r="CG48" s="12">
        <v>82.226017891662195</v>
      </c>
      <c r="CH48" s="12">
        <v>84.249188855756074</v>
      </c>
      <c r="CI48" s="12">
        <v>90.275387062865775</v>
      </c>
      <c r="CJ48" s="12">
        <v>106.30641352472594</v>
      </c>
      <c r="CK48" s="12">
        <v>103.99154487240594</v>
      </c>
      <c r="CL48" s="12">
        <v>101.75737113750074</v>
      </c>
      <c r="CM48" s="12">
        <v>102.96552116196835</v>
      </c>
      <c r="CN48" s="12">
        <v>90.829974194639362</v>
      </c>
      <c r="CO48" s="12">
        <v>103.93692971556447</v>
      </c>
      <c r="CP48" s="12">
        <v>98.139981016720412</v>
      </c>
      <c r="CQ48" s="12">
        <v>121.02333382936195</v>
      </c>
      <c r="CR48" s="12">
        <v>109.09572008822579</v>
      </c>
      <c r="CS48" s="12">
        <v>113.15991084993584</v>
      </c>
      <c r="CT48" s="12">
        <v>80.948814481962472</v>
      </c>
      <c r="CU48" s="12">
        <v>99.661429228581255</v>
      </c>
      <c r="CV48" s="12">
        <v>91.417575984087307</v>
      </c>
      <c r="CW48" s="12">
        <v>103.5594098335423</v>
      </c>
      <c r="CX48" s="12">
        <v>103.52195002051303</v>
      </c>
      <c r="CY48" s="12">
        <v>81.39874151092954</v>
      </c>
      <c r="CZ48" s="12">
        <v>83.16552591859363</v>
      </c>
      <c r="DA48" s="12">
        <v>109.12700670596678</v>
      </c>
      <c r="DB48" s="12">
        <v>95.626876625465229</v>
      </c>
    </row>
    <row r="49" spans="6:106" x14ac:dyDescent="0.35">
      <c r="F49" s="64">
        <v>42</v>
      </c>
      <c r="G49" s="12">
        <v>116.93952071946114</v>
      </c>
      <c r="H49" s="12">
        <v>89.676098266500048</v>
      </c>
      <c r="I49" s="12">
        <v>92.470679899270181</v>
      </c>
      <c r="J49" s="12">
        <v>113.51932041870896</v>
      </c>
      <c r="K49" s="12">
        <v>114.24923539161682</v>
      </c>
      <c r="L49" s="12">
        <v>107.75881972003845</v>
      </c>
      <c r="M49" s="12">
        <v>106.26539531367598</v>
      </c>
      <c r="N49" s="12">
        <v>90.928540682944003</v>
      </c>
      <c r="O49" s="12">
        <v>106.40377493255073</v>
      </c>
      <c r="P49" s="12">
        <v>97.409770458034473</v>
      </c>
      <c r="Q49" s="12">
        <v>110.23438471747795</v>
      </c>
      <c r="R49" s="12">
        <v>99.558076524408534</v>
      </c>
      <c r="S49" s="12">
        <v>96.143128555559088</v>
      </c>
      <c r="T49" s="12">
        <v>107.0493570092367</v>
      </c>
      <c r="U49" s="12">
        <v>124.83757270965725</v>
      </c>
      <c r="V49" s="12">
        <v>113.06593730987515</v>
      </c>
      <c r="W49" s="12">
        <v>109.52886693994515</v>
      </c>
      <c r="X49" s="12">
        <v>86.787179295788519</v>
      </c>
      <c r="Y49" s="12">
        <v>103.69502686226042</v>
      </c>
      <c r="Z49" s="12">
        <v>86.29127730964683</v>
      </c>
      <c r="AA49" s="12">
        <v>103.17482999889762</v>
      </c>
      <c r="AB49" s="12">
        <v>99.662964000890497</v>
      </c>
      <c r="AC49" s="12">
        <v>106.96429651725339</v>
      </c>
      <c r="AD49" s="12">
        <v>122.43850758532062</v>
      </c>
      <c r="AE49" s="12">
        <v>109.86178747552913</v>
      </c>
      <c r="AF49" s="12">
        <v>89.942239153606351</v>
      </c>
      <c r="AG49" s="12">
        <v>102.41184352489654</v>
      </c>
      <c r="AH49" s="12">
        <v>101.80168626684463</v>
      </c>
      <c r="AI49" s="12">
        <v>109.86303803074406</v>
      </c>
      <c r="AJ49" s="12">
        <v>106.91368313709972</v>
      </c>
      <c r="AK49" s="12">
        <v>98.642965692852158</v>
      </c>
      <c r="AL49" s="12">
        <v>107.26083726476645</v>
      </c>
      <c r="AM49" s="12">
        <v>118.6098986887373</v>
      </c>
      <c r="AN49" s="12">
        <v>96.277927039045608</v>
      </c>
      <c r="AO49" s="12">
        <v>93.837604961299803</v>
      </c>
      <c r="AP49" s="12">
        <v>103.74421915694256</v>
      </c>
      <c r="AQ49" s="12">
        <v>103.72863269149093</v>
      </c>
      <c r="AR49" s="12">
        <v>94.517406776139978</v>
      </c>
      <c r="AS49" s="12">
        <v>108.73487806529738</v>
      </c>
      <c r="AT49" s="12">
        <v>92.232915246859193</v>
      </c>
      <c r="AU49" s="12">
        <v>102.98391569231171</v>
      </c>
      <c r="AV49" s="12">
        <v>100.07305516191991</v>
      </c>
      <c r="AW49" s="12">
        <v>91.679987942916341</v>
      </c>
      <c r="AX49" s="12">
        <v>106.13836164120585</v>
      </c>
      <c r="AY49" s="12">
        <v>104.56670932180714</v>
      </c>
      <c r="AZ49" s="12">
        <v>100.60432512327679</v>
      </c>
      <c r="BA49" s="12">
        <v>102.82831251752214</v>
      </c>
      <c r="BB49" s="12">
        <v>112.50807599717518</v>
      </c>
      <c r="BC49" s="12">
        <v>102.3638335733267</v>
      </c>
      <c r="BD49" s="12">
        <v>108.48990566737484</v>
      </c>
      <c r="BE49" s="12">
        <v>113.277212929097</v>
      </c>
      <c r="BF49" s="12">
        <v>116.59936970099807</v>
      </c>
      <c r="BG49" s="12">
        <v>101.73407670445158</v>
      </c>
      <c r="BH49" s="12">
        <v>99.431690866913414</v>
      </c>
      <c r="BI49" s="12">
        <v>116.89159034867771</v>
      </c>
      <c r="BJ49" s="12">
        <v>117.99353412934579</v>
      </c>
      <c r="BK49" s="12">
        <v>118.48593456088565</v>
      </c>
      <c r="BL49" s="12">
        <v>94.583072293607984</v>
      </c>
      <c r="BM49" s="12">
        <v>99.939950612315442</v>
      </c>
      <c r="BN49" s="12">
        <v>93.409164744662121</v>
      </c>
      <c r="BO49" s="12">
        <v>103.37419123752625</v>
      </c>
      <c r="BP49" s="12">
        <v>108.16316969576292</v>
      </c>
      <c r="BQ49" s="12">
        <v>92.09878751571523</v>
      </c>
      <c r="BR49" s="12">
        <v>97.32660853624111</v>
      </c>
      <c r="BS49" s="12">
        <v>101.12883071778924</v>
      </c>
      <c r="BT49" s="12">
        <v>98.577311544067925</v>
      </c>
      <c r="BU49" s="12">
        <v>115.65631464472972</v>
      </c>
      <c r="BV49" s="12">
        <v>103.65738515029079</v>
      </c>
      <c r="BW49" s="12">
        <v>88.684430718421936</v>
      </c>
      <c r="BX49" s="12">
        <v>111.39721916842973</v>
      </c>
      <c r="BY49" s="12">
        <v>102.83149574897834</v>
      </c>
      <c r="BZ49" s="12">
        <v>93.303276824008208</v>
      </c>
      <c r="CA49" s="12">
        <v>117.68557922332548</v>
      </c>
      <c r="CB49" s="12">
        <v>110.1520754469675</v>
      </c>
      <c r="CC49" s="12">
        <v>115.81993274157867</v>
      </c>
      <c r="CD49" s="12">
        <v>100.93041307991371</v>
      </c>
      <c r="CE49" s="12">
        <v>91.116260389389936</v>
      </c>
      <c r="CF49" s="12">
        <v>89.626439855783246</v>
      </c>
      <c r="CG49" s="12">
        <v>97.40423390903743</v>
      </c>
      <c r="CH49" s="12">
        <v>88.425224728416651</v>
      </c>
      <c r="CI49" s="12">
        <v>97.676263774337713</v>
      </c>
      <c r="CJ49" s="12">
        <v>84.044916345737875</v>
      </c>
      <c r="CK49" s="12">
        <v>98.654550381615991</v>
      </c>
      <c r="CL49" s="12">
        <v>93.826497757254401</v>
      </c>
      <c r="CM49" s="12">
        <v>95.734378899214789</v>
      </c>
      <c r="CN49" s="12">
        <v>99.534338712692261</v>
      </c>
      <c r="CO49" s="12">
        <v>104.57434907730203</v>
      </c>
      <c r="CP49" s="12">
        <v>104.50311290478567</v>
      </c>
      <c r="CQ49" s="12">
        <v>120.06518116104417</v>
      </c>
      <c r="CR49" s="12">
        <v>101.26212853501784</v>
      </c>
      <c r="CS49" s="12">
        <v>107.13691861164989</v>
      </c>
      <c r="CT49" s="12">
        <v>104.93582774652168</v>
      </c>
      <c r="CU49" s="12">
        <v>104.12778717873152</v>
      </c>
      <c r="CV49" s="12">
        <v>104.38910774391843</v>
      </c>
      <c r="CW49" s="12">
        <v>110.04380010272143</v>
      </c>
      <c r="CX49" s="12">
        <v>95.192524693266023</v>
      </c>
      <c r="CY49" s="12">
        <v>103.50892150891013</v>
      </c>
      <c r="CZ49" s="12">
        <v>108.65227320900885</v>
      </c>
      <c r="DA49" s="12">
        <v>95.412906628189376</v>
      </c>
      <c r="DB49" s="12">
        <v>113.47557372355368</v>
      </c>
    </row>
    <row r="50" spans="6:106" x14ac:dyDescent="0.35">
      <c r="F50" s="64">
        <v>43</v>
      </c>
      <c r="G50" s="12">
        <v>102.44020839090808</v>
      </c>
      <c r="H50" s="12">
        <v>87.486899044597521</v>
      </c>
      <c r="I50" s="12">
        <v>103.81817244488047</v>
      </c>
      <c r="J50" s="12">
        <v>77.580409904476255</v>
      </c>
      <c r="K50" s="12">
        <v>109.40672180149704</v>
      </c>
      <c r="L50" s="12">
        <v>100.23219399736263</v>
      </c>
      <c r="M50" s="12">
        <v>84.673831932013854</v>
      </c>
      <c r="N50" s="12">
        <v>90.43614025140414</v>
      </c>
      <c r="O50" s="12">
        <v>95.674806996248662</v>
      </c>
      <c r="P50" s="12">
        <v>100.96115400083363</v>
      </c>
      <c r="Q50" s="12">
        <v>112.67369498236803</v>
      </c>
      <c r="R50" s="12">
        <v>91.796198628435377</v>
      </c>
      <c r="S50" s="12">
        <v>104.68504595119157</v>
      </c>
      <c r="T50" s="12">
        <v>111.92877334688092</v>
      </c>
      <c r="U50" s="12">
        <v>97.941904439358041</v>
      </c>
      <c r="V50" s="12">
        <v>108.81132109498139</v>
      </c>
      <c r="W50" s="12">
        <v>110.3056663647294</v>
      </c>
      <c r="X50" s="12">
        <v>118.92585714813322</v>
      </c>
      <c r="Y50" s="12">
        <v>106.96429651725339</v>
      </c>
      <c r="Z50" s="12">
        <v>110.99210749089252</v>
      </c>
      <c r="AA50" s="12">
        <v>111.53300672740443</v>
      </c>
      <c r="AB50" s="12">
        <v>89.707316672138404</v>
      </c>
      <c r="AC50" s="12">
        <v>117.72591531334911</v>
      </c>
      <c r="AD50" s="12">
        <v>97.640099991258467</v>
      </c>
      <c r="AE50" s="12">
        <v>101.88103967957431</v>
      </c>
      <c r="AF50" s="12">
        <v>104.62196112493984</v>
      </c>
      <c r="AG50" s="12">
        <v>105.31092609890038</v>
      </c>
      <c r="AH50" s="12">
        <v>104.08200548918103</v>
      </c>
      <c r="AI50" s="12">
        <v>87.460091688262764</v>
      </c>
      <c r="AJ50" s="12">
        <v>88.011791174358223</v>
      </c>
      <c r="AK50" s="12">
        <v>103.89068190997932</v>
      </c>
      <c r="AL50" s="12">
        <v>123.83458195254207</v>
      </c>
      <c r="AM50" s="12">
        <v>104.59389184470638</v>
      </c>
      <c r="AN50" s="12">
        <v>96.20814605805208</v>
      </c>
      <c r="AO50" s="12">
        <v>86.132979756803252</v>
      </c>
      <c r="AP50" s="12">
        <v>93.703863765404094</v>
      </c>
      <c r="AQ50" s="12">
        <v>90.60044046927942</v>
      </c>
      <c r="AR50" s="12">
        <v>110.90297701011878</v>
      </c>
      <c r="AS50" s="12">
        <v>105.59048203285784</v>
      </c>
      <c r="AT50" s="12">
        <v>98.122848410275765</v>
      </c>
      <c r="AU50" s="12">
        <v>118.57542883954011</v>
      </c>
      <c r="AV50" s="12">
        <v>96.746225860988488</v>
      </c>
      <c r="AW50" s="12">
        <v>95.108191797044128</v>
      </c>
      <c r="AX50" s="12">
        <v>107.98090695752762</v>
      </c>
      <c r="AY50" s="12">
        <v>105.90634954278357</v>
      </c>
      <c r="AZ50" s="12">
        <v>102.49383447226137</v>
      </c>
      <c r="BA50" s="12">
        <v>89.127468325023074</v>
      </c>
      <c r="BB50" s="12">
        <v>111.97722667711787</v>
      </c>
      <c r="BC50" s="12">
        <v>98.551811586366966</v>
      </c>
      <c r="BD50" s="12">
        <v>91.532013154937886</v>
      </c>
      <c r="BE50" s="12">
        <v>104.86336375615792</v>
      </c>
      <c r="BF50" s="12">
        <v>95.146959008707199</v>
      </c>
      <c r="BG50" s="12">
        <v>101.91921571968123</v>
      </c>
      <c r="BH50" s="12">
        <v>102.6773477657116</v>
      </c>
      <c r="BI50" s="12">
        <v>109.34614945435897</v>
      </c>
      <c r="BJ50" s="12">
        <v>99.279145868058549</v>
      </c>
      <c r="BK50" s="12">
        <v>98.348175722640008</v>
      </c>
      <c r="BL50" s="12">
        <v>112.34416231454816</v>
      </c>
      <c r="BM50" s="12">
        <v>109.30951955524506</v>
      </c>
      <c r="BN50" s="12">
        <v>102.15352429222548</v>
      </c>
      <c r="BO50" s="12">
        <v>105.65320306122885</v>
      </c>
      <c r="BP50" s="12">
        <v>95.383143414073857</v>
      </c>
      <c r="BQ50" s="12">
        <v>95.280779785389313</v>
      </c>
      <c r="BR50" s="12">
        <v>116.9685336004477</v>
      </c>
      <c r="BS50" s="12">
        <v>97.624365732917795</v>
      </c>
      <c r="BT50" s="12">
        <v>106.97111772751668</v>
      </c>
      <c r="BU50" s="12">
        <v>106.19851334704435</v>
      </c>
      <c r="BV50" s="12">
        <v>108.47566070660832</v>
      </c>
      <c r="BW50" s="12">
        <v>111.27214090956841</v>
      </c>
      <c r="BX50" s="12">
        <v>101.29529098558123</v>
      </c>
      <c r="BY50" s="12">
        <v>91.504591889679432</v>
      </c>
      <c r="BZ50" s="12">
        <v>103.44552972819656</v>
      </c>
      <c r="CA50" s="12">
        <v>96.31070295436075</v>
      </c>
      <c r="CB50" s="12">
        <v>88.064973877044395</v>
      </c>
      <c r="CC50" s="12">
        <v>99.99731699062977</v>
      </c>
      <c r="CD50" s="12">
        <v>101.13807345769601</v>
      </c>
      <c r="CE50" s="12">
        <v>106.87584815750597</v>
      </c>
      <c r="CF50" s="12">
        <v>108.1738335211412</v>
      </c>
      <c r="CG50" s="12">
        <v>85.776048561092466</v>
      </c>
      <c r="CH50" s="12">
        <v>95.504504113341682</v>
      </c>
      <c r="CI50" s="12">
        <v>110.57080680766376</v>
      </c>
      <c r="CJ50" s="12">
        <v>91.55606928979978</v>
      </c>
      <c r="CK50" s="12">
        <v>102.8514023142634</v>
      </c>
      <c r="CL50" s="12">
        <v>109.63541424425784</v>
      </c>
      <c r="CM50" s="12">
        <v>112.79415755561786</v>
      </c>
      <c r="CN50" s="12">
        <v>105.24585175298853</v>
      </c>
      <c r="CO50" s="12">
        <v>92.834432305244263</v>
      </c>
      <c r="CP50" s="12">
        <v>99.442422904394334</v>
      </c>
      <c r="CQ50" s="12">
        <v>105.37797859578859</v>
      </c>
      <c r="CR50" s="12">
        <v>90.245873959793244</v>
      </c>
      <c r="CS50" s="12">
        <v>112.44807208422571</v>
      </c>
      <c r="CT50" s="12">
        <v>94.420250004623085</v>
      </c>
      <c r="CU50" s="12">
        <v>89.049774740124121</v>
      </c>
      <c r="CV50" s="12">
        <v>104.14445366914151</v>
      </c>
      <c r="CW50" s="12">
        <v>111.43980625784025</v>
      </c>
      <c r="CX50" s="12">
        <v>97.597603851318127</v>
      </c>
      <c r="CY50" s="12">
        <v>92.458492670266423</v>
      </c>
      <c r="CZ50" s="12">
        <v>93.097003425646108</v>
      </c>
      <c r="DA50" s="12">
        <v>85.404474500683136</v>
      </c>
      <c r="DB50" s="12">
        <v>98.729390426888131</v>
      </c>
    </row>
    <row r="51" spans="6:106" x14ac:dyDescent="0.35">
      <c r="F51" s="64">
        <v>44</v>
      </c>
      <c r="G51" s="12">
        <v>104.95483618578874</v>
      </c>
      <c r="H51" s="12">
        <v>100.15414798326674</v>
      </c>
      <c r="I51" s="12">
        <v>121.29600034095347</v>
      </c>
      <c r="J51" s="12">
        <v>104.06039362133015</v>
      </c>
      <c r="K51" s="12">
        <v>90.223705026437528</v>
      </c>
      <c r="L51" s="12">
        <v>78.398773237131536</v>
      </c>
      <c r="M51" s="12">
        <v>119.43608367582783</v>
      </c>
      <c r="N51" s="12">
        <v>91.124218468030449</v>
      </c>
      <c r="O51" s="12">
        <v>112.82021457882365</v>
      </c>
      <c r="P51" s="12">
        <v>95.924645190825686</v>
      </c>
      <c r="Q51" s="12">
        <v>110.92380443878938</v>
      </c>
      <c r="R51" s="12">
        <v>100.1357875589747</v>
      </c>
      <c r="S51" s="12">
        <v>92.625180311733857</v>
      </c>
      <c r="T51" s="12">
        <v>108.00935140432557</v>
      </c>
      <c r="U51" s="12">
        <v>95.784594375436427</v>
      </c>
      <c r="V51" s="12">
        <v>93.598112268955447</v>
      </c>
      <c r="W51" s="12">
        <v>101.83900965566863</v>
      </c>
      <c r="X51" s="12">
        <v>100.12125838111388</v>
      </c>
      <c r="Y51" s="12">
        <v>92.889706845744513</v>
      </c>
      <c r="Z51" s="12">
        <v>101.31921069623786</v>
      </c>
      <c r="AA51" s="12">
        <v>93.461358371860115</v>
      </c>
      <c r="AB51" s="12">
        <v>88.907961778750177</v>
      </c>
      <c r="AC51" s="12">
        <v>93.328151504101697</v>
      </c>
      <c r="AD51" s="12">
        <v>124.02193786110729</v>
      </c>
      <c r="AE51" s="12">
        <v>116.57817847444676</v>
      </c>
      <c r="AF51" s="12">
        <v>103.74340061171097</v>
      </c>
      <c r="AG51" s="12">
        <v>79.900348989758641</v>
      </c>
      <c r="AH51" s="12">
        <v>99.380349890998332</v>
      </c>
      <c r="AI51" s="12">
        <v>121.13629307132214</v>
      </c>
      <c r="AJ51" s="12">
        <v>100.55757709560567</v>
      </c>
      <c r="AK51" s="12">
        <v>92.728203324077185</v>
      </c>
      <c r="AL51" s="12">
        <v>84.825535648269579</v>
      </c>
      <c r="AM51" s="12">
        <v>95.115945239376742</v>
      </c>
      <c r="AN51" s="12">
        <v>115.24499566585291</v>
      </c>
      <c r="AO51" s="12">
        <v>104.90474576508859</v>
      </c>
      <c r="AP51" s="12">
        <v>112.05753505928442</v>
      </c>
      <c r="AQ51" s="12">
        <v>99.170188402786152</v>
      </c>
      <c r="AR51" s="12">
        <v>86.960960995929781</v>
      </c>
      <c r="AS51" s="12">
        <v>113.10013431066182</v>
      </c>
      <c r="AT51" s="12">
        <v>98.828820935159456</v>
      </c>
      <c r="AU51" s="12">
        <v>91.290860634762794</v>
      </c>
      <c r="AV51" s="12">
        <v>97.467477896861965</v>
      </c>
      <c r="AW51" s="12">
        <v>94.096390310005518</v>
      </c>
      <c r="AX51" s="12">
        <v>95.3448195810779</v>
      </c>
      <c r="AY51" s="12">
        <v>88.272929840604775</v>
      </c>
      <c r="AZ51" s="12">
        <v>101.58747752720956</v>
      </c>
      <c r="BA51" s="12">
        <v>95.301288890914293</v>
      </c>
      <c r="BB51" s="12">
        <v>99.300621311704163</v>
      </c>
      <c r="BC51" s="12">
        <v>92.584957908547949</v>
      </c>
      <c r="BD51" s="12">
        <v>96.701023974310374</v>
      </c>
      <c r="BE51" s="12">
        <v>80.834854795830324</v>
      </c>
      <c r="BF51" s="12">
        <v>96.222936715639662</v>
      </c>
      <c r="BG51" s="12">
        <v>96.625808762473753</v>
      </c>
      <c r="BH51" s="12">
        <v>92.131142789730802</v>
      </c>
      <c r="BI51" s="12">
        <v>112.77164756174898</v>
      </c>
      <c r="BJ51" s="12">
        <v>116.50605554459617</v>
      </c>
      <c r="BK51" s="12">
        <v>103.64839252142701</v>
      </c>
      <c r="BL51" s="12">
        <v>85.521117196185514</v>
      </c>
      <c r="BM51" s="12">
        <v>103.20621893479256</v>
      </c>
      <c r="BN51" s="12">
        <v>109.58441432885593</v>
      </c>
      <c r="BO51" s="12">
        <v>114.92985575168859</v>
      </c>
      <c r="BP51" s="12">
        <v>85.697786542004906</v>
      </c>
      <c r="BQ51" s="12">
        <v>73.183003021404147</v>
      </c>
      <c r="BR51" s="12">
        <v>100.87894704847713</v>
      </c>
      <c r="BS51" s="12">
        <v>95.452822076913435</v>
      </c>
      <c r="BT51" s="12">
        <v>95.695804955175845</v>
      </c>
      <c r="BU51" s="12">
        <v>86.440502652840223</v>
      </c>
      <c r="BV51" s="12">
        <v>93.034725775942206</v>
      </c>
      <c r="BW51" s="12">
        <v>106.59463239571778</v>
      </c>
      <c r="BX51" s="12">
        <v>90.319474818534218</v>
      </c>
      <c r="BY51" s="12">
        <v>88.196509548288304</v>
      </c>
      <c r="BZ51" s="12">
        <v>87.944033819076139</v>
      </c>
      <c r="CA51" s="12">
        <v>101.69759459822671</v>
      </c>
      <c r="CB51" s="12">
        <v>97.583427102654241</v>
      </c>
      <c r="CC51" s="12">
        <v>93.616870597179513</v>
      </c>
      <c r="CD51" s="12">
        <v>91.709137248108163</v>
      </c>
      <c r="CE51" s="12">
        <v>99.551187102042604</v>
      </c>
      <c r="CF51" s="12">
        <v>112.89188276132336</v>
      </c>
      <c r="CG51" s="12">
        <v>104.54717792308656</v>
      </c>
      <c r="CH51" s="12">
        <v>96.659801126952516</v>
      </c>
      <c r="CI51" s="12">
        <v>97.663690010085702</v>
      </c>
      <c r="CJ51" s="12">
        <v>114.7435912367655</v>
      </c>
      <c r="CK51" s="12">
        <v>117.27667040540837</v>
      </c>
      <c r="CL51" s="12">
        <v>85.058502716128714</v>
      </c>
      <c r="CM51" s="12">
        <v>105.89905084780185</v>
      </c>
      <c r="CN51" s="12">
        <v>102.77182152785826</v>
      </c>
      <c r="CO51" s="12">
        <v>99.713475062890211</v>
      </c>
      <c r="CP51" s="12">
        <v>98.771022546861786</v>
      </c>
      <c r="CQ51" s="12">
        <v>102.55464556175866</v>
      </c>
      <c r="CR51" s="12">
        <v>79.836502461694181</v>
      </c>
      <c r="CS51" s="12">
        <v>105.30210400029318</v>
      </c>
      <c r="CT51" s="12">
        <v>104.36806431025616</v>
      </c>
      <c r="CU51" s="12">
        <v>106.26166638539871</v>
      </c>
      <c r="CV51" s="12">
        <v>90.697551766061224</v>
      </c>
      <c r="CW51" s="12">
        <v>109.39244273467921</v>
      </c>
      <c r="CX51" s="12">
        <v>107.71856321080122</v>
      </c>
      <c r="CY51" s="12">
        <v>92.22359292616602</v>
      </c>
      <c r="CZ51" s="12">
        <v>99.253827809297945</v>
      </c>
      <c r="DA51" s="12">
        <v>87.928185873897746</v>
      </c>
      <c r="DB51" s="12">
        <v>90.960827744856942</v>
      </c>
    </row>
    <row r="52" spans="6:106" x14ac:dyDescent="0.35">
      <c r="F52" s="64">
        <v>45</v>
      </c>
      <c r="G52" s="12">
        <v>112.04962245537899</v>
      </c>
      <c r="H52" s="12">
        <v>108.98635335033759</v>
      </c>
      <c r="I52" s="12">
        <v>87.115143085247837</v>
      </c>
      <c r="J52" s="12">
        <v>118.99979906738736</v>
      </c>
      <c r="K52" s="12">
        <v>111.29094471252756</v>
      </c>
      <c r="L52" s="12">
        <v>85.483918862883002</v>
      </c>
      <c r="M52" s="12">
        <v>113.47366378467996</v>
      </c>
      <c r="N52" s="12">
        <v>88.041554388473742</v>
      </c>
      <c r="O52" s="12">
        <v>104.64666527477675</v>
      </c>
      <c r="P52" s="12">
        <v>117.82618710421957</v>
      </c>
      <c r="Q52" s="12">
        <v>90.719948073092382</v>
      </c>
      <c r="R52" s="12">
        <v>112.10833033837844</v>
      </c>
      <c r="S52" s="12">
        <v>101.35316895466531</v>
      </c>
      <c r="T52" s="12">
        <v>86.916100169764832</v>
      </c>
      <c r="U52" s="12">
        <v>100.98958707894781</v>
      </c>
      <c r="V52" s="12">
        <v>97.89656612847466</v>
      </c>
      <c r="W52" s="12">
        <v>97.72732053315849</v>
      </c>
      <c r="X52" s="12">
        <v>94.579536632954841</v>
      </c>
      <c r="Y52" s="12">
        <v>95.633618254942121</v>
      </c>
      <c r="Z52" s="12">
        <v>108.81357209436828</v>
      </c>
      <c r="AA52" s="12">
        <v>88.434205988596659</v>
      </c>
      <c r="AB52" s="12">
        <v>110.31087322189705</v>
      </c>
      <c r="AC52" s="12">
        <v>98.112730281718541</v>
      </c>
      <c r="AD52" s="12">
        <v>105.72695171285886</v>
      </c>
      <c r="AE52" s="12">
        <v>98.890416463837028</v>
      </c>
      <c r="AF52" s="12">
        <v>111.34319518314442</v>
      </c>
      <c r="AG52" s="12">
        <v>108.45047907205299</v>
      </c>
      <c r="AH52" s="12">
        <v>106.73505837767152</v>
      </c>
      <c r="AI52" s="12">
        <v>97.271868323878152</v>
      </c>
      <c r="AJ52" s="12">
        <v>97.485633684846107</v>
      </c>
      <c r="AK52" s="12">
        <v>110.56278051692061</v>
      </c>
      <c r="AL52" s="12">
        <v>105.00333499076078</v>
      </c>
      <c r="AM52" s="12">
        <v>90.930859894433524</v>
      </c>
      <c r="AN52" s="12">
        <v>97.819850250380114</v>
      </c>
      <c r="AO52" s="12">
        <v>121.30345819750801</v>
      </c>
      <c r="AP52" s="12">
        <v>110.73267412721179</v>
      </c>
      <c r="AQ52" s="12">
        <v>110.43401880451711</v>
      </c>
      <c r="AR52" s="12">
        <v>97.61413391752285</v>
      </c>
      <c r="AS52" s="12">
        <v>99.447015852638287</v>
      </c>
      <c r="AT52" s="12">
        <v>101.28603687699069</v>
      </c>
      <c r="AU52" s="12">
        <v>99.514420778723434</v>
      </c>
      <c r="AV52" s="12">
        <v>104.89440026285592</v>
      </c>
      <c r="AW52" s="12">
        <v>93.297547007387038</v>
      </c>
      <c r="AX52" s="12">
        <v>123.94044713582844</v>
      </c>
      <c r="AY52" s="12">
        <v>79.371295921737328</v>
      </c>
      <c r="AZ52" s="12">
        <v>84.621626936132088</v>
      </c>
      <c r="BA52" s="12">
        <v>98.448140559048625</v>
      </c>
      <c r="BB52" s="12">
        <v>103.89068190997932</v>
      </c>
      <c r="BC52" s="12">
        <v>114.57115104130935</v>
      </c>
      <c r="BD52" s="12">
        <v>81.316159392008558</v>
      </c>
      <c r="BE52" s="12">
        <v>97.313921085151378</v>
      </c>
      <c r="BF52" s="12">
        <v>96.919962086394662</v>
      </c>
      <c r="BG52" s="12">
        <v>97.840996002196334</v>
      </c>
      <c r="BH52" s="12">
        <v>91.377717378782108</v>
      </c>
      <c r="BI52" s="12">
        <v>88.517424753808882</v>
      </c>
      <c r="BJ52" s="12">
        <v>92.714253949088743</v>
      </c>
      <c r="BK52" s="12">
        <v>101.74806018549134</v>
      </c>
      <c r="BL52" s="12">
        <v>125.27885953895748</v>
      </c>
      <c r="BM52" s="12">
        <v>104.79030859423801</v>
      </c>
      <c r="BN52" s="12">
        <v>98.136081558186561</v>
      </c>
      <c r="BO52" s="12">
        <v>89.716411619156133</v>
      </c>
      <c r="BP52" s="12">
        <v>98.997338934714207</v>
      </c>
      <c r="BQ52" s="12">
        <v>101.37401912070345</v>
      </c>
      <c r="BR52" s="12">
        <v>94.335121300537139</v>
      </c>
      <c r="BS52" s="12">
        <v>95.70335376120056</v>
      </c>
      <c r="BT52" s="12">
        <v>87.867749950964935</v>
      </c>
      <c r="BU52" s="12">
        <v>101.71233978107921</v>
      </c>
      <c r="BV52" s="12">
        <v>103.58468241756782</v>
      </c>
      <c r="BW52" s="12">
        <v>90.340234035102185</v>
      </c>
      <c r="BX52" s="12">
        <v>104.73803538625361</v>
      </c>
      <c r="BY52" s="12">
        <v>96.701831150858197</v>
      </c>
      <c r="BZ52" s="12">
        <v>100.85591409515473</v>
      </c>
      <c r="CA52" s="12">
        <v>84.725582180544734</v>
      </c>
      <c r="CB52" s="12">
        <v>108.36118942970643</v>
      </c>
      <c r="CC52" s="12">
        <v>121.3331077247858</v>
      </c>
      <c r="CD52" s="12">
        <v>104.69101451017195</v>
      </c>
      <c r="CE52" s="12">
        <v>84.693613441777416</v>
      </c>
      <c r="CF52" s="12">
        <v>94.916743162320927</v>
      </c>
      <c r="CG52" s="12">
        <v>99.427859620482195</v>
      </c>
      <c r="CH52" s="12">
        <v>101.3608882909466</v>
      </c>
      <c r="CI52" s="12">
        <v>90.729338605888188</v>
      </c>
      <c r="CJ52" s="12">
        <v>96.475617081159726</v>
      </c>
      <c r="CK52" s="12">
        <v>94.774339029390831</v>
      </c>
      <c r="CL52" s="12">
        <v>100.89046352513833</v>
      </c>
      <c r="CM52" s="12">
        <v>102.09092831937596</v>
      </c>
      <c r="CN52" s="12">
        <v>120.46454028459266</v>
      </c>
      <c r="CO52" s="12">
        <v>94.450604390294757</v>
      </c>
      <c r="CP52" s="12">
        <v>76.294566295109689</v>
      </c>
      <c r="CQ52" s="12">
        <v>116.87885742285289</v>
      </c>
      <c r="CR52" s="12">
        <v>89.905381880817004</v>
      </c>
      <c r="CS52" s="12">
        <v>112.15303200297058</v>
      </c>
      <c r="CT52" s="12">
        <v>109.22957497095922</v>
      </c>
      <c r="CU52" s="12">
        <v>105.47015588381328</v>
      </c>
      <c r="CV52" s="12">
        <v>93.710389389889315</v>
      </c>
      <c r="CW52" s="12">
        <v>102.91041715172469</v>
      </c>
      <c r="CX52" s="12">
        <v>77.729021338745952</v>
      </c>
      <c r="CY52" s="12">
        <v>98.642192622355651</v>
      </c>
      <c r="CZ52" s="12">
        <v>110.14823283185251</v>
      </c>
      <c r="DA52" s="12">
        <v>94.865311236935668</v>
      </c>
      <c r="DB52" s="12">
        <v>91.993820458446862</v>
      </c>
    </row>
    <row r="53" spans="6:106" x14ac:dyDescent="0.35">
      <c r="F53" s="64">
        <v>46</v>
      </c>
      <c r="G53" s="12">
        <v>96.935207491333131</v>
      </c>
      <c r="H53" s="12">
        <v>99.10953647486167</v>
      </c>
      <c r="I53" s="12">
        <v>89.814568834844977</v>
      </c>
      <c r="J53" s="12">
        <v>103.06961283058627</v>
      </c>
      <c r="K53" s="12">
        <v>76.444269123021513</v>
      </c>
      <c r="L53" s="12">
        <v>108.34490947454469</v>
      </c>
      <c r="M53" s="12">
        <v>87.925025379809085</v>
      </c>
      <c r="N53" s="12">
        <v>120.97476681228727</v>
      </c>
      <c r="O53" s="12">
        <v>110.28877250064397</v>
      </c>
      <c r="P53" s="12">
        <v>102.10109192266827</v>
      </c>
      <c r="Q53" s="12">
        <v>103.44472255164874</v>
      </c>
      <c r="R53" s="12">
        <v>98.45510956220096</v>
      </c>
      <c r="S53" s="12">
        <v>99.184774424065836</v>
      </c>
      <c r="T53" s="12">
        <v>102.83467898043455</v>
      </c>
      <c r="U53" s="12">
        <v>95.608357039600378</v>
      </c>
      <c r="V53" s="12">
        <v>105.00680243931129</v>
      </c>
      <c r="W53" s="12">
        <v>103.70322368326015</v>
      </c>
      <c r="X53" s="12">
        <v>97.65268512419425</v>
      </c>
      <c r="Y53" s="12">
        <v>101.51161430039792</v>
      </c>
      <c r="Z53" s="12">
        <v>96.557710346678505</v>
      </c>
      <c r="AA53" s="12">
        <v>112.5837004816276</v>
      </c>
      <c r="AB53" s="12">
        <v>106.80528273733216</v>
      </c>
      <c r="AC53" s="12">
        <v>99.522856342082378</v>
      </c>
      <c r="AD53" s="12">
        <v>120.87917891913094</v>
      </c>
      <c r="AE53" s="12">
        <v>90.754008649673779</v>
      </c>
      <c r="AF53" s="12">
        <v>105.60121407033876</v>
      </c>
      <c r="AG53" s="12">
        <v>102.30173782256315</v>
      </c>
      <c r="AH53" s="12">
        <v>98.825728653173428</v>
      </c>
      <c r="AI53" s="12">
        <v>81.346718413988128</v>
      </c>
      <c r="AJ53" s="12">
        <v>95.459597812441643</v>
      </c>
      <c r="AK53" s="12">
        <v>94.718132256821264</v>
      </c>
      <c r="AL53" s="12">
        <v>100.01339230948361</v>
      </c>
      <c r="AM53" s="12">
        <v>117.31764314172324</v>
      </c>
      <c r="AN53" s="12">
        <v>102.42287114815554</v>
      </c>
      <c r="AO53" s="12">
        <v>101.23745849123225</v>
      </c>
      <c r="AP53" s="12">
        <v>112.68565483769635</v>
      </c>
      <c r="AQ53" s="12">
        <v>94.954134763247566</v>
      </c>
      <c r="AR53" s="12">
        <v>118.92130967462435</v>
      </c>
      <c r="AS53" s="12">
        <v>82.310782797867432</v>
      </c>
      <c r="AT53" s="12">
        <v>117.07276169327088</v>
      </c>
      <c r="AU53" s="12">
        <v>98.642192622355651</v>
      </c>
      <c r="AV53" s="12">
        <v>114.99547579442151</v>
      </c>
      <c r="AW53" s="12">
        <v>83.152883942238986</v>
      </c>
      <c r="AX53" s="12">
        <v>89.629054653050844</v>
      </c>
      <c r="AY53" s="12">
        <v>100.35540779208532</v>
      </c>
      <c r="AZ53" s="12">
        <v>111.93345724459505</v>
      </c>
      <c r="BA53" s="12">
        <v>97.951272234786302</v>
      </c>
      <c r="BB53" s="12">
        <v>94.473796505189966</v>
      </c>
      <c r="BC53" s="12">
        <v>100.53995563575882</v>
      </c>
      <c r="BD53" s="12">
        <v>117.58417056407779</v>
      </c>
      <c r="BE53" s="12">
        <v>106.31947614238015</v>
      </c>
      <c r="BF53" s="12">
        <v>89.858179105794989</v>
      </c>
      <c r="BG53" s="12">
        <v>86.328384693479165</v>
      </c>
      <c r="BH53" s="12">
        <v>117.04975147731602</v>
      </c>
      <c r="BI53" s="12">
        <v>91.15593709575478</v>
      </c>
      <c r="BJ53" s="12">
        <v>120.61588020296767</v>
      </c>
      <c r="BK53" s="12">
        <v>102.1480445866473</v>
      </c>
      <c r="BL53" s="12">
        <v>120.94730007229373</v>
      </c>
      <c r="BM53" s="12">
        <v>91.489221429219469</v>
      </c>
      <c r="BN53" s="12">
        <v>105.73957095184596</v>
      </c>
      <c r="BO53" s="12">
        <v>75.499304127879441</v>
      </c>
      <c r="BP53" s="12">
        <v>83.345787768485025</v>
      </c>
      <c r="BQ53" s="12">
        <v>95.224266058357898</v>
      </c>
      <c r="BR53" s="12">
        <v>99.116448634595145</v>
      </c>
      <c r="BS53" s="12">
        <v>94.123686519742478</v>
      </c>
      <c r="BT53" s="12">
        <v>91.58662831177935</v>
      </c>
      <c r="BU53" s="12">
        <v>98.312500792962965</v>
      </c>
      <c r="BV53" s="12">
        <v>121.43096935469657</v>
      </c>
      <c r="BW53" s="12">
        <v>96.177712091594003</v>
      </c>
      <c r="BX53" s="12">
        <v>97.009683738724561</v>
      </c>
      <c r="BY53" s="12">
        <v>108.81582309375517</v>
      </c>
      <c r="BZ53" s="12">
        <v>105.06586275150767</v>
      </c>
      <c r="CA53" s="12">
        <v>109.6622216005926</v>
      </c>
      <c r="CB53" s="12">
        <v>104.53616166851134</v>
      </c>
      <c r="CC53" s="12">
        <v>71.646320773288608</v>
      </c>
      <c r="CD53" s="12">
        <v>84.781879902584478</v>
      </c>
      <c r="CE53" s="12">
        <v>98.446594418055611</v>
      </c>
      <c r="CF53" s="12">
        <v>84.80129761446733</v>
      </c>
      <c r="CG53" s="12">
        <v>89.987804838165175</v>
      </c>
      <c r="CH53" s="12">
        <v>108.59902229422005</v>
      </c>
      <c r="CI53" s="12">
        <v>82.770805218024179</v>
      </c>
      <c r="CJ53" s="12">
        <v>97.59052116132807</v>
      </c>
      <c r="CK53" s="12">
        <v>107.50394519855035</v>
      </c>
      <c r="CL53" s="12">
        <v>107.15173200660502</v>
      </c>
      <c r="CM53" s="12">
        <v>103.10812993120635</v>
      </c>
      <c r="CN53" s="12">
        <v>105.9647391026374</v>
      </c>
      <c r="CO53" s="12">
        <v>97.227382664277684</v>
      </c>
      <c r="CP53" s="12">
        <v>114.39643710909877</v>
      </c>
      <c r="CQ53" s="12">
        <v>110.8023414213676</v>
      </c>
      <c r="CR53" s="12">
        <v>100.84439761849353</v>
      </c>
      <c r="CS53" s="12">
        <v>94.839117789524607</v>
      </c>
      <c r="CT53" s="12">
        <v>98.642965692852158</v>
      </c>
      <c r="CU53" s="12">
        <v>105.20726644026581</v>
      </c>
      <c r="CV53" s="12">
        <v>94.482709553267341</v>
      </c>
      <c r="CW53" s="12">
        <v>107.63229763833806</v>
      </c>
      <c r="CX53" s="12">
        <v>86.83099420304643</v>
      </c>
      <c r="CY53" s="12">
        <v>103.09046299662441</v>
      </c>
      <c r="CZ53" s="12">
        <v>104.76459263154538</v>
      </c>
      <c r="DA53" s="12">
        <v>109.90416992863175</v>
      </c>
      <c r="DB53" s="12">
        <v>81.032669893465936</v>
      </c>
    </row>
    <row r="54" spans="6:106" x14ac:dyDescent="0.35">
      <c r="F54" s="64">
        <v>47</v>
      </c>
      <c r="G54" s="12">
        <v>115.79592208145186</v>
      </c>
      <c r="H54" s="12">
        <v>111.75299075839575</v>
      </c>
      <c r="I54" s="12">
        <v>89.214097695366945</v>
      </c>
      <c r="J54" s="12">
        <v>95.248253981117159</v>
      </c>
      <c r="K54" s="12">
        <v>112.39677658304572</v>
      </c>
      <c r="L54" s="12">
        <v>97.711620380869135</v>
      </c>
      <c r="M54" s="12">
        <v>116.55103005759884</v>
      </c>
      <c r="N54" s="12">
        <v>86.509237714926712</v>
      </c>
      <c r="O54" s="12">
        <v>107.30472038412699</v>
      </c>
      <c r="P54" s="12">
        <v>109.18751084100222</v>
      </c>
      <c r="Q54" s="12">
        <v>108.31569195725024</v>
      </c>
      <c r="R54" s="12">
        <v>106.47246451990213</v>
      </c>
      <c r="S54" s="12">
        <v>115.70601853018161</v>
      </c>
      <c r="T54" s="12">
        <v>107.92213086242555</v>
      </c>
      <c r="U54" s="12">
        <v>107.83034010964911</v>
      </c>
      <c r="V54" s="12">
        <v>87.35356712131761</v>
      </c>
      <c r="W54" s="12">
        <v>76.191611494868994</v>
      </c>
      <c r="X54" s="12">
        <v>108.25853021524381</v>
      </c>
      <c r="Y54" s="12">
        <v>88.542526807577815</v>
      </c>
      <c r="Z54" s="12">
        <v>116.79050001257565</v>
      </c>
      <c r="AA54" s="12">
        <v>109.88918600342004</v>
      </c>
      <c r="AB54" s="12">
        <v>87.682008395495359</v>
      </c>
      <c r="AC54" s="12">
        <v>115.00961843703408</v>
      </c>
      <c r="AD54" s="12">
        <v>108.90645424078684</v>
      </c>
      <c r="AE54" s="12">
        <v>109.79975993686821</v>
      </c>
      <c r="AF54" s="12">
        <v>87.771366249944549</v>
      </c>
      <c r="AG54" s="12">
        <v>106.98869371262845</v>
      </c>
      <c r="AH54" s="12">
        <v>97.692771103174891</v>
      </c>
      <c r="AI54" s="12">
        <v>90.650280778936576</v>
      </c>
      <c r="AJ54" s="12">
        <v>106.17627620158601</v>
      </c>
      <c r="AK54" s="12">
        <v>117.1587998920586</v>
      </c>
      <c r="AL54" s="12">
        <v>105.63975390832638</v>
      </c>
      <c r="AM54" s="12">
        <v>94.451491147628985</v>
      </c>
      <c r="AN54" s="12">
        <v>86.691341291589197</v>
      </c>
      <c r="AO54" s="12">
        <v>97.263932982605183</v>
      </c>
      <c r="AP54" s="12">
        <v>120.62224666588008</v>
      </c>
      <c r="AQ54" s="12">
        <v>97.813586105621653</v>
      </c>
      <c r="AR54" s="12">
        <v>79.221320245414972</v>
      </c>
      <c r="AS54" s="12">
        <v>99.900933289609384</v>
      </c>
      <c r="AT54" s="12">
        <v>104.19200887336046</v>
      </c>
      <c r="AU54" s="12">
        <v>98.37532413948793</v>
      </c>
      <c r="AV54" s="12">
        <v>102.58073669101577</v>
      </c>
      <c r="AW54" s="12">
        <v>92.929042491596192</v>
      </c>
      <c r="AX54" s="12">
        <v>103.45689841196872</v>
      </c>
      <c r="AY54" s="12">
        <v>110.82980816136114</v>
      </c>
      <c r="AZ54" s="12">
        <v>98.267480805225205</v>
      </c>
      <c r="BA54" s="12">
        <v>81.647579261334613</v>
      </c>
      <c r="BB54" s="12">
        <v>103.12338670482859</v>
      </c>
      <c r="BC54" s="12">
        <v>89.892648954992183</v>
      </c>
      <c r="BD54" s="12">
        <v>104.89094418298919</v>
      </c>
      <c r="BE54" s="12">
        <v>86.427064868621528</v>
      </c>
      <c r="BF54" s="12">
        <v>92.769016898819245</v>
      </c>
      <c r="BG54" s="12">
        <v>93.672122400312219</v>
      </c>
      <c r="BH54" s="12">
        <v>106.15037833995302</v>
      </c>
      <c r="BI54" s="12">
        <v>93.883784554782324</v>
      </c>
      <c r="BJ54" s="12">
        <v>100.5912966116739</v>
      </c>
      <c r="BK54" s="12">
        <v>101.44123077916447</v>
      </c>
      <c r="BL54" s="12">
        <v>96.077121977577917</v>
      </c>
      <c r="BM54" s="12">
        <v>123.34054443053901</v>
      </c>
      <c r="BN54" s="12">
        <v>99.027318153821398</v>
      </c>
      <c r="BO54" s="12">
        <v>81.622750055976212</v>
      </c>
      <c r="BP54" s="12">
        <v>95.139205566374585</v>
      </c>
      <c r="BQ54" s="12">
        <v>88.859713084821124</v>
      </c>
      <c r="BR54" s="12">
        <v>93.257256392098498</v>
      </c>
      <c r="BS54" s="12">
        <v>73.822195897810161</v>
      </c>
      <c r="BT54" s="12">
        <v>98.150872215774143</v>
      </c>
      <c r="BU54" s="12">
        <v>102.22717062570155</v>
      </c>
      <c r="BV54" s="12">
        <v>111.1588178697275</v>
      </c>
      <c r="BW54" s="12">
        <v>86.696911946637556</v>
      </c>
      <c r="BX54" s="12">
        <v>104.30000000051223</v>
      </c>
      <c r="BY54" s="12">
        <v>97.396321305132005</v>
      </c>
      <c r="BZ54" s="12">
        <v>106.91466084390413</v>
      </c>
      <c r="CA54" s="12">
        <v>107.80541995482054</v>
      </c>
      <c r="CB54" s="12">
        <v>103.50241862179246</v>
      </c>
      <c r="CC54" s="12">
        <v>83.243878887151368</v>
      </c>
      <c r="CD54" s="12">
        <v>83.9735210116487</v>
      </c>
      <c r="CE54" s="12">
        <v>96.030805959890131</v>
      </c>
      <c r="CF54" s="12">
        <v>116.40237314859405</v>
      </c>
      <c r="CG54" s="12">
        <v>116.23438947717659</v>
      </c>
      <c r="CH54" s="12">
        <v>94.736594999267254</v>
      </c>
      <c r="CI54" s="12">
        <v>96.971268956258427</v>
      </c>
      <c r="CJ54" s="12">
        <v>105.26604253536789</v>
      </c>
      <c r="CK54" s="12">
        <v>103.18126467391266</v>
      </c>
      <c r="CL54" s="12">
        <v>118.75441739684902</v>
      </c>
      <c r="CM54" s="12">
        <v>107.82722509029554</v>
      </c>
      <c r="CN54" s="12">
        <v>105.3232497521094</v>
      </c>
      <c r="CO54" s="12">
        <v>103.91710273106582</v>
      </c>
      <c r="CP54" s="12">
        <v>108.85424924490508</v>
      </c>
      <c r="CQ54" s="12">
        <v>97.58263129479019</v>
      </c>
      <c r="CR54" s="12">
        <v>103.08405105897691</v>
      </c>
      <c r="CS54" s="12">
        <v>110.97532731364481</v>
      </c>
      <c r="CT54" s="12">
        <v>95.728512658388354</v>
      </c>
      <c r="CU54" s="12">
        <v>91.441882229992189</v>
      </c>
      <c r="CV54" s="12">
        <v>104.62366642750567</v>
      </c>
      <c r="CW54" s="12">
        <v>111.1916506284615</v>
      </c>
      <c r="CX54" s="12">
        <v>96.992880824109307</v>
      </c>
      <c r="CY54" s="12">
        <v>87.601563589123543</v>
      </c>
      <c r="CZ54" s="12">
        <v>85.659405865590088</v>
      </c>
      <c r="DA54" s="12">
        <v>97.625150172098074</v>
      </c>
      <c r="DB54" s="12">
        <v>91.419804246106651</v>
      </c>
    </row>
    <row r="55" spans="6:106" x14ac:dyDescent="0.35">
      <c r="F55" s="64">
        <v>48</v>
      </c>
      <c r="G55" s="12">
        <v>100.72699322117842</v>
      </c>
      <c r="H55" s="12">
        <v>108.29732016427442</v>
      </c>
      <c r="I55" s="12">
        <v>101.7907950677909</v>
      </c>
      <c r="J55" s="12">
        <v>111.19738044508267</v>
      </c>
      <c r="K55" s="12">
        <v>101.37711140268948</v>
      </c>
      <c r="L55" s="12">
        <v>115.31134330434725</v>
      </c>
      <c r="M55" s="12">
        <v>98.381520072143758</v>
      </c>
      <c r="N55" s="12">
        <v>102.48437572736293</v>
      </c>
      <c r="O55" s="12">
        <v>110.39586550177773</v>
      </c>
      <c r="P55" s="12">
        <v>92.631205714133102</v>
      </c>
      <c r="Q55" s="12">
        <v>87.570163284544833</v>
      </c>
      <c r="R55" s="12">
        <v>103.64348125003744</v>
      </c>
      <c r="S55" s="12">
        <v>97.628299297502963</v>
      </c>
      <c r="T55" s="12">
        <v>113.81122274324298</v>
      </c>
      <c r="U55" s="12">
        <v>106.57088321531774</v>
      </c>
      <c r="V55" s="12">
        <v>97.194777279219124</v>
      </c>
      <c r="W55" s="12">
        <v>116.6941845236579</v>
      </c>
      <c r="X55" s="12">
        <v>102.79885625786847</v>
      </c>
      <c r="Y55" s="12">
        <v>101.85457338375272</v>
      </c>
      <c r="Z55" s="12">
        <v>98.633711584261619</v>
      </c>
      <c r="AA55" s="12">
        <v>95.532414232002338</v>
      </c>
      <c r="AB55" s="12">
        <v>95.693292476062197</v>
      </c>
      <c r="AC55" s="12">
        <v>98.073781171115115</v>
      </c>
      <c r="AD55" s="12">
        <v>89.348611961759161</v>
      </c>
      <c r="AE55" s="12">
        <v>101.77446963789407</v>
      </c>
      <c r="AF55" s="12">
        <v>96.306610228202771</v>
      </c>
      <c r="AG55" s="12">
        <v>109.2589061750914</v>
      </c>
      <c r="AH55" s="12">
        <v>97.034478838031646</v>
      </c>
      <c r="AI55" s="12">
        <v>80.357461026869714</v>
      </c>
      <c r="AJ55" s="12">
        <v>77.081097313202918</v>
      </c>
      <c r="AK55" s="12">
        <v>90.864876053819899</v>
      </c>
      <c r="AL55" s="12">
        <v>91.963227330415975</v>
      </c>
      <c r="AM55" s="12">
        <v>92.719244801264722</v>
      </c>
      <c r="AN55" s="12">
        <v>88.991066857124679</v>
      </c>
      <c r="AO55" s="12">
        <v>86.581087796366774</v>
      </c>
      <c r="AP55" s="12">
        <v>81.833934725727886</v>
      </c>
      <c r="AQ55" s="12">
        <v>113.10374955210136</v>
      </c>
      <c r="AR55" s="12">
        <v>94.60167146025924</v>
      </c>
      <c r="AS55" s="12">
        <v>94.154563864867669</v>
      </c>
      <c r="AT55" s="12">
        <v>112.59381861018483</v>
      </c>
      <c r="AU55" s="12">
        <v>106.28401721769478</v>
      </c>
      <c r="AV55" s="12">
        <v>98.633711584261619</v>
      </c>
      <c r="AW55" s="12">
        <v>93.17637957574334</v>
      </c>
      <c r="AX55" s="12">
        <v>105.00247097079409</v>
      </c>
      <c r="AY55" s="12">
        <v>96.443034433468711</v>
      </c>
      <c r="AZ55" s="12">
        <v>91.473828231391963</v>
      </c>
      <c r="BA55" s="12">
        <v>87.659111866378225</v>
      </c>
      <c r="BB55" s="12">
        <v>106.98380517860642</v>
      </c>
      <c r="BC55" s="12">
        <v>92.703283169248607</v>
      </c>
      <c r="BD55" s="12">
        <v>95.312396094959695</v>
      </c>
      <c r="BE55" s="12">
        <v>104.80662265545106</v>
      </c>
      <c r="BF55" s="12">
        <v>105.90542867939803</v>
      </c>
      <c r="BG55" s="12">
        <v>104.73547743240488</v>
      </c>
      <c r="BH55" s="12">
        <v>104.31846274295822</v>
      </c>
      <c r="BI55" s="12">
        <v>96.710721461568028</v>
      </c>
      <c r="BJ55" s="12">
        <v>81.664041115436703</v>
      </c>
      <c r="BK55" s="12">
        <v>118.64455043687485</v>
      </c>
      <c r="BL55" s="12">
        <v>90.005471772747114</v>
      </c>
      <c r="BM55" s="12">
        <v>108.78765149536775</v>
      </c>
      <c r="BN55" s="12">
        <v>84.521036822116002</v>
      </c>
      <c r="BO55" s="12">
        <v>102.23501501750434</v>
      </c>
      <c r="BP55" s="12">
        <v>121.8109562410973</v>
      </c>
      <c r="BQ55" s="12">
        <v>112.90945874643512</v>
      </c>
      <c r="BR55" s="12">
        <v>91.309846336662304</v>
      </c>
      <c r="BS55" s="12">
        <v>103.02873104374157</v>
      </c>
      <c r="BT55" s="12">
        <v>104.95657559440588</v>
      </c>
      <c r="BU55" s="12">
        <v>90.937772054166999</v>
      </c>
      <c r="BV55" s="12">
        <v>109.04838088899851</v>
      </c>
      <c r="BW55" s="12">
        <v>97.255190464784391</v>
      </c>
      <c r="BX55" s="12">
        <v>94.261315805488266</v>
      </c>
      <c r="BY55" s="12">
        <v>87.606497597880661</v>
      </c>
      <c r="BZ55" s="12">
        <v>102.78693050859147</v>
      </c>
      <c r="CA55" s="12">
        <v>93.715050550235901</v>
      </c>
      <c r="CB55" s="12">
        <v>83.259431246551685</v>
      </c>
      <c r="CC55" s="12">
        <v>93.633741723897401</v>
      </c>
      <c r="CD55" s="12">
        <v>79.208041622769088</v>
      </c>
      <c r="CE55" s="12">
        <v>107.74641648604302</v>
      </c>
      <c r="CF55" s="12">
        <v>91.083313943818212</v>
      </c>
      <c r="CG55" s="12">
        <v>81.994869813206606</v>
      </c>
      <c r="CH55" s="12">
        <v>96.62095433450304</v>
      </c>
      <c r="CI55" s="12">
        <v>123.88715074630454</v>
      </c>
      <c r="CJ55" s="12">
        <v>120.2757291845046</v>
      </c>
      <c r="CK55" s="12">
        <v>108.15035718915169</v>
      </c>
      <c r="CL55" s="12">
        <v>99.299848241207656</v>
      </c>
      <c r="CM55" s="12">
        <v>92.615141763963038</v>
      </c>
      <c r="CN55" s="12">
        <v>102.18014974961989</v>
      </c>
      <c r="CO55" s="12">
        <v>84.774558470235206</v>
      </c>
      <c r="CP55" s="12">
        <v>90.90312030602945</v>
      </c>
      <c r="CQ55" s="12">
        <v>87.755199981620535</v>
      </c>
      <c r="CR55" s="12">
        <v>90.833475749241188</v>
      </c>
      <c r="CS55" s="12">
        <v>108.48442596179666</v>
      </c>
      <c r="CT55" s="12">
        <v>106.78312517266022</v>
      </c>
      <c r="CU55" s="12">
        <v>82.139979692874476</v>
      </c>
      <c r="CV55" s="12">
        <v>100.8390202310693</v>
      </c>
      <c r="CW55" s="12">
        <v>92.151970218401402</v>
      </c>
      <c r="CX55" s="12">
        <v>98.744817730766954</v>
      </c>
      <c r="CY55" s="12">
        <v>75.229002302512527</v>
      </c>
      <c r="CZ55" s="12">
        <v>106.6928805608768</v>
      </c>
      <c r="DA55" s="12">
        <v>92.735183695913292</v>
      </c>
      <c r="DB55" s="12">
        <v>95.078860592911951</v>
      </c>
    </row>
    <row r="56" spans="6:106" x14ac:dyDescent="0.35">
      <c r="F56" s="64">
        <v>49</v>
      </c>
      <c r="G56" s="12">
        <v>120.66735760308802</v>
      </c>
      <c r="H56" s="12">
        <v>93.471783454879187</v>
      </c>
      <c r="I56" s="12">
        <v>87.521982802718412</v>
      </c>
      <c r="J56" s="12">
        <v>98.283783497754484</v>
      </c>
      <c r="K56" s="12">
        <v>102.84503585135099</v>
      </c>
      <c r="L56" s="12">
        <v>107.33871274860576</v>
      </c>
      <c r="M56" s="12">
        <v>91.58662831177935</v>
      </c>
      <c r="N56" s="12">
        <v>106.03341732130502</v>
      </c>
      <c r="O56" s="12">
        <v>102.71463704848429</v>
      </c>
      <c r="P56" s="12">
        <v>95.026121268892894</v>
      </c>
      <c r="Q56" s="12">
        <v>100.03021796146641</v>
      </c>
      <c r="R56" s="12">
        <v>101.14500835479703</v>
      </c>
      <c r="S56" s="12">
        <v>100.05699121174985</v>
      </c>
      <c r="T56" s="12">
        <v>78.644518705550581</v>
      </c>
      <c r="U56" s="12">
        <v>110.8119365904713</v>
      </c>
      <c r="V56" s="12">
        <v>83.998350217007101</v>
      </c>
      <c r="W56" s="12">
        <v>89.190791893634014</v>
      </c>
      <c r="X56" s="12">
        <v>109.79975993686821</v>
      </c>
      <c r="Y56" s="12">
        <v>100.40133727452485</v>
      </c>
      <c r="Z56" s="12">
        <v>108.27576513984241</v>
      </c>
      <c r="AA56" s="12">
        <v>103.06158653984312</v>
      </c>
      <c r="AB56" s="12">
        <v>108.16422698335373</v>
      </c>
      <c r="AC56" s="12">
        <v>114.38784238416702</v>
      </c>
      <c r="AD56" s="12">
        <v>95.404414221411571</v>
      </c>
      <c r="AE56" s="12">
        <v>78.406594891566783</v>
      </c>
      <c r="AF56" s="12">
        <v>118.93049557111226</v>
      </c>
      <c r="AG56" s="12">
        <v>98.171881543385098</v>
      </c>
      <c r="AH56" s="12">
        <v>95.457903878559591</v>
      </c>
      <c r="AI56" s="12">
        <v>103.13463033307926</v>
      </c>
      <c r="AJ56" s="12">
        <v>111.76672412839253</v>
      </c>
      <c r="AK56" s="12">
        <v>107.90016656537773</v>
      </c>
      <c r="AL56" s="12">
        <v>89.336447470122948</v>
      </c>
      <c r="AM56" s="12">
        <v>82.770805218024179</v>
      </c>
      <c r="AN56" s="12">
        <v>96.21225015289383</v>
      </c>
      <c r="AO56" s="12">
        <v>88.086801749886945</v>
      </c>
      <c r="AP56" s="12">
        <v>86.355624059797265</v>
      </c>
      <c r="AQ56" s="12">
        <v>110.57749159372179</v>
      </c>
      <c r="AR56" s="12">
        <v>103.18045749736484</v>
      </c>
      <c r="AS56" s="12">
        <v>93.766232364578173</v>
      </c>
      <c r="AT56" s="12">
        <v>98.735563622176414</v>
      </c>
      <c r="AU56" s="12">
        <v>91.135541677067522</v>
      </c>
      <c r="AV56" s="12">
        <v>107.47963895264547</v>
      </c>
      <c r="AW56" s="12">
        <v>88.995273270120379</v>
      </c>
      <c r="AX56" s="12">
        <v>103.79513949155807</v>
      </c>
      <c r="AY56" s="12">
        <v>115.98518792889081</v>
      </c>
      <c r="AZ56" s="12">
        <v>89.32294147380162</v>
      </c>
      <c r="BA56" s="12">
        <v>75.514583638869226</v>
      </c>
      <c r="BB56" s="12">
        <v>96.484564235288417</v>
      </c>
      <c r="BC56" s="12">
        <v>121.91954990848899</v>
      </c>
      <c r="BD56" s="12">
        <v>115.90065039636102</v>
      </c>
      <c r="BE56" s="12">
        <v>97.401073414948769</v>
      </c>
      <c r="BF56" s="12">
        <v>88.072772794112097</v>
      </c>
      <c r="BG56" s="12">
        <v>81.178552843630314</v>
      </c>
      <c r="BH56" s="12">
        <v>103.95677943743067</v>
      </c>
      <c r="BI56" s="12">
        <v>99.061901689856313</v>
      </c>
      <c r="BJ56" s="12">
        <v>90.679862094111741</v>
      </c>
      <c r="BK56" s="12">
        <v>101.87948216989753</v>
      </c>
      <c r="BL56" s="12">
        <v>97.321060618560296</v>
      </c>
      <c r="BM56" s="12">
        <v>99.859619492781349</v>
      </c>
      <c r="BN56" s="12">
        <v>91.185291037254501</v>
      </c>
      <c r="BO56" s="12">
        <v>102.56413841270842</v>
      </c>
      <c r="BP56" s="12">
        <v>115.27441781945527</v>
      </c>
      <c r="BQ56" s="12">
        <v>100.85898363977321</v>
      </c>
      <c r="BR56" s="12">
        <v>99.250758264679462</v>
      </c>
      <c r="BS56" s="12">
        <v>96.283668224350549</v>
      </c>
      <c r="BT56" s="12">
        <v>99.66755694913445</v>
      </c>
      <c r="BU56" s="12">
        <v>103.53415998688433</v>
      </c>
      <c r="BV56" s="12">
        <v>95.544249031809159</v>
      </c>
      <c r="BW56" s="12">
        <v>120.19278326770291</v>
      </c>
      <c r="BX56" s="12">
        <v>113.53841980744619</v>
      </c>
      <c r="BY56" s="12">
        <v>109.27182099985657</v>
      </c>
      <c r="BZ56" s="12">
        <v>96.217184161650948</v>
      </c>
      <c r="CA56" s="12">
        <v>94.083634646813152</v>
      </c>
      <c r="CB56" s="12">
        <v>101.60375748237129</v>
      </c>
      <c r="CC56" s="12">
        <v>92.491996181342984</v>
      </c>
      <c r="CD56" s="12">
        <v>84.646547090960667</v>
      </c>
      <c r="CE56" s="12">
        <v>97.620432168332627</v>
      </c>
      <c r="CF56" s="12">
        <v>96.135716173739638</v>
      </c>
      <c r="CG56" s="12">
        <v>100.22837411961518</v>
      </c>
      <c r="CH56" s="12">
        <v>109.09687969397055</v>
      </c>
      <c r="CI56" s="12">
        <v>106.70054305373924</v>
      </c>
      <c r="CJ56" s="12">
        <v>92.180050867318641</v>
      </c>
      <c r="CK56" s="12">
        <v>81.845849106321111</v>
      </c>
      <c r="CL56" s="12">
        <v>97.817508301523048</v>
      </c>
      <c r="CM56" s="12">
        <v>107.62615854910109</v>
      </c>
      <c r="CN56" s="12">
        <v>105.22566097060917</v>
      </c>
      <c r="CO56" s="12">
        <v>110.57749159372179</v>
      </c>
      <c r="CP56" s="12">
        <v>92.948664839786943</v>
      </c>
      <c r="CQ56" s="12">
        <v>90.525202520075254</v>
      </c>
      <c r="CR56" s="12">
        <v>104.74489070256823</v>
      </c>
      <c r="CS56" s="12">
        <v>81.551900418708101</v>
      </c>
      <c r="CT56" s="12">
        <v>98.6476041158312</v>
      </c>
      <c r="CU56" s="12">
        <v>120.63516149064526</v>
      </c>
      <c r="CV56" s="12">
        <v>83.499901645700447</v>
      </c>
      <c r="CW56" s="12">
        <v>95.725158896675566</v>
      </c>
      <c r="CX56" s="12">
        <v>120.76549208140932</v>
      </c>
      <c r="CY56" s="12">
        <v>87.314345162303653</v>
      </c>
      <c r="CZ56" s="12">
        <v>96.369592736300547</v>
      </c>
      <c r="DA56" s="12">
        <v>109.32841430767439</v>
      </c>
      <c r="DB56" s="12">
        <v>115.84671736054588</v>
      </c>
    </row>
    <row r="57" spans="6:106" x14ac:dyDescent="0.35">
      <c r="F57" s="63">
        <v>50</v>
      </c>
      <c r="G57" s="12">
        <v>111.40160748036578</v>
      </c>
      <c r="H57" s="12">
        <v>91.861363923817407</v>
      </c>
      <c r="I57" s="12">
        <v>97.142219854140421</v>
      </c>
      <c r="J57" s="12">
        <v>88.834065334231127</v>
      </c>
      <c r="K57" s="12">
        <v>81.932614900870249</v>
      </c>
      <c r="L57" s="12">
        <v>98.771795617358293</v>
      </c>
      <c r="M57" s="12">
        <v>105.74769956074306</v>
      </c>
      <c r="N57" s="12">
        <v>91.880531524657272</v>
      </c>
      <c r="O57" s="12">
        <v>111.62422904599225</v>
      </c>
      <c r="P57" s="12">
        <v>113.36452442046721</v>
      </c>
      <c r="Q57" s="12">
        <v>108.33949798106914</v>
      </c>
      <c r="R57" s="12">
        <v>96.864562490372919</v>
      </c>
      <c r="S57" s="12">
        <v>108.97375684871804</v>
      </c>
      <c r="T57" s="12">
        <v>106.57657892588759</v>
      </c>
      <c r="U57" s="12">
        <v>97.738314050366171</v>
      </c>
      <c r="V57" s="12">
        <v>123.0586010729894</v>
      </c>
      <c r="W57" s="12">
        <v>91.794061315886211</v>
      </c>
      <c r="X57" s="12">
        <v>89.526349963853136</v>
      </c>
      <c r="Y57" s="12">
        <v>105.17575244884938</v>
      </c>
      <c r="Z57" s="12">
        <v>120.36613295786083</v>
      </c>
      <c r="AA57" s="12">
        <v>104.41102656623116</v>
      </c>
      <c r="AB57" s="12">
        <v>99.855799615033902</v>
      </c>
      <c r="AC57" s="12">
        <v>95.143514297524234</v>
      </c>
      <c r="AD57" s="12">
        <v>100.78299535744009</v>
      </c>
      <c r="AE57" s="12">
        <v>105.42843281436944</v>
      </c>
      <c r="AF57" s="12">
        <v>103.37338406097842</v>
      </c>
      <c r="AG57" s="12">
        <v>91.446293279295787</v>
      </c>
      <c r="AH57" s="12">
        <v>112.58538304682588</v>
      </c>
      <c r="AI57" s="12">
        <v>111.46486283687409</v>
      </c>
      <c r="AJ57" s="12">
        <v>98.663815858890302</v>
      </c>
      <c r="AK57" s="12">
        <v>99.671376826881897</v>
      </c>
      <c r="AL57" s="12">
        <v>106.75713636155706</v>
      </c>
      <c r="AM57" s="12">
        <v>95.763687365979422</v>
      </c>
      <c r="AN57" s="12">
        <v>96.699409621214727</v>
      </c>
      <c r="AO57" s="12">
        <v>103.42524799634703</v>
      </c>
      <c r="AP57" s="12">
        <v>78.55384208378382</v>
      </c>
      <c r="AQ57" s="12">
        <v>81.106157065369189</v>
      </c>
      <c r="AR57" s="12">
        <v>121.72109816456214</v>
      </c>
      <c r="AS57" s="12">
        <v>91.867753124097362</v>
      </c>
      <c r="AT57" s="12">
        <v>100.91274614533177</v>
      </c>
      <c r="AU57" s="12">
        <v>93.512437868048437</v>
      </c>
      <c r="AV57" s="12">
        <v>96.838039351132466</v>
      </c>
      <c r="AW57" s="12">
        <v>99.033468611742137</v>
      </c>
      <c r="AX57" s="12">
        <v>100.58746536524268</v>
      </c>
      <c r="AY57" s="12">
        <v>120.32375050475821</v>
      </c>
      <c r="AZ57" s="12">
        <v>97.388408701226581</v>
      </c>
      <c r="BA57" s="12">
        <v>90.206401889736298</v>
      </c>
      <c r="BB57" s="12">
        <v>90.737569532939233</v>
      </c>
      <c r="BC57" s="12">
        <v>101.67585767485434</v>
      </c>
      <c r="BD57" s="12">
        <v>99.936892436380731</v>
      </c>
      <c r="BE57" s="12">
        <v>106.52444214210846</v>
      </c>
      <c r="BF57" s="12">
        <v>97.087184055999387</v>
      </c>
      <c r="BG57" s="12">
        <v>95.888038029079325</v>
      </c>
      <c r="BH57" s="12">
        <v>93.890241967164911</v>
      </c>
      <c r="BI57" s="12">
        <v>93.739265846670605</v>
      </c>
      <c r="BJ57" s="12">
        <v>113.41325059911469</v>
      </c>
      <c r="BK57" s="12">
        <v>103.33939169649966</v>
      </c>
      <c r="BL57" s="12">
        <v>96.919962086394662</v>
      </c>
      <c r="BM57" s="12">
        <v>94.332438291166909</v>
      </c>
      <c r="BN57" s="12">
        <v>118.2261828740593</v>
      </c>
      <c r="BO57" s="12">
        <v>104.31846274295822</v>
      </c>
      <c r="BP57" s="12">
        <v>77.85507730441168</v>
      </c>
      <c r="BQ57" s="12">
        <v>86.72465153504163</v>
      </c>
      <c r="BR57" s="12">
        <v>102.47016487264773</v>
      </c>
      <c r="BS57" s="12">
        <v>85.292606652365066</v>
      </c>
      <c r="BT57" s="12">
        <v>101.01649675343651</v>
      </c>
      <c r="BU57" s="12">
        <v>97.279815033834893</v>
      </c>
      <c r="BV57" s="12">
        <v>107.1705244408804</v>
      </c>
      <c r="BW57" s="12">
        <v>92.677294358145446</v>
      </c>
      <c r="BX57" s="12">
        <v>99.92005541571416</v>
      </c>
      <c r="BY57" s="12">
        <v>116.93952071946114</v>
      </c>
      <c r="BZ57" s="12">
        <v>100.70168653110159</v>
      </c>
      <c r="CA57" s="12">
        <v>96.235260368848685</v>
      </c>
      <c r="CB57" s="12">
        <v>102.139427124348</v>
      </c>
      <c r="CC57" s="12">
        <v>93.079518390004523</v>
      </c>
      <c r="CD57" s="12">
        <v>94.018810411944287</v>
      </c>
      <c r="CE57" s="12">
        <v>98.468274498009123</v>
      </c>
      <c r="CF57" s="12">
        <v>109.37816366786137</v>
      </c>
      <c r="CG57" s="12">
        <v>102.26168594963383</v>
      </c>
      <c r="CH57" s="12">
        <v>95.911343830812257</v>
      </c>
      <c r="CI57" s="12">
        <v>78.406594891566783</v>
      </c>
      <c r="CJ57" s="12">
        <v>100.74846866482403</v>
      </c>
      <c r="CK57" s="12">
        <v>112.77858245885</v>
      </c>
      <c r="CL57" s="12">
        <v>121.40823198715225</v>
      </c>
      <c r="CM57" s="12">
        <v>110.70957296178676</v>
      </c>
      <c r="CN57" s="12">
        <v>92.723223840584978</v>
      </c>
      <c r="CO57" s="12">
        <v>99.31749243842205</v>
      </c>
      <c r="CP57" s="12">
        <v>85.956765158334747</v>
      </c>
      <c r="CQ57" s="12">
        <v>100.29341435947572</v>
      </c>
      <c r="CR57" s="12">
        <v>93.756932781252544</v>
      </c>
      <c r="CS57" s="12">
        <v>114.38138497178443</v>
      </c>
      <c r="CT57" s="12">
        <v>99.330520950024948</v>
      </c>
      <c r="CU57" s="12">
        <v>111.92877334688092</v>
      </c>
      <c r="CV57" s="12">
        <v>87.195428730046842</v>
      </c>
      <c r="CW57" s="12">
        <v>107.18437149771489</v>
      </c>
      <c r="CX57" s="12">
        <v>96.552026004792424</v>
      </c>
      <c r="CY57" s="12">
        <v>104.87025317852385</v>
      </c>
      <c r="CZ57" s="12">
        <v>89.121943144709803</v>
      </c>
      <c r="DA57" s="12">
        <v>103.86676219932269</v>
      </c>
      <c r="DB57" s="12">
        <v>104.24385007136152</v>
      </c>
    </row>
    <row r="58" spans="6:106" x14ac:dyDescent="0.35">
      <c r="F58" s="34"/>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row>
    <row r="59" spans="6:106" x14ac:dyDescent="0.35">
      <c r="F59" s="34"/>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row>
    <row r="60" spans="6:106" x14ac:dyDescent="0.35">
      <c r="F60" s="34"/>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row>
    <row r="61" spans="6:106" x14ac:dyDescent="0.35">
      <c r="F61" s="34"/>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row>
    <row r="62" spans="6:106" x14ac:dyDescent="0.35">
      <c r="F62" s="34"/>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row>
    <row r="63" spans="6:106" x14ac:dyDescent="0.35">
      <c r="F63" s="34"/>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row>
    <row r="64" spans="6:106" x14ac:dyDescent="0.35">
      <c r="F64" s="34"/>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row>
    <row r="65" spans="6:106" x14ac:dyDescent="0.35">
      <c r="F65" s="34"/>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row>
    <row r="66" spans="6:106" x14ac:dyDescent="0.35">
      <c r="F66" s="34"/>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row>
    <row r="67" spans="6:106" x14ac:dyDescent="0.35">
      <c r="F67" s="34"/>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row>
    <row r="68" spans="6:106" x14ac:dyDescent="0.35">
      <c r="F68" s="34"/>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row>
    <row r="69" spans="6:106" x14ac:dyDescent="0.35">
      <c r="F69" s="34"/>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row>
    <row r="70" spans="6:106" x14ac:dyDescent="0.35">
      <c r="F70" s="34"/>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row>
    <row r="71" spans="6:106" x14ac:dyDescent="0.35">
      <c r="F71" s="34"/>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row>
    <row r="72" spans="6:106" x14ac:dyDescent="0.35">
      <c r="F72" s="34"/>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row>
    <row r="73" spans="6:106" x14ac:dyDescent="0.35">
      <c r="F73" s="34"/>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row>
    <row r="74" spans="6:106" x14ac:dyDescent="0.35">
      <c r="F74" s="34"/>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row>
    <row r="75" spans="6:106" x14ac:dyDescent="0.35">
      <c r="F75" s="34"/>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row>
    <row r="76" spans="6:106" x14ac:dyDescent="0.35">
      <c r="F76" s="34"/>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row>
    <row r="77" spans="6:106" x14ac:dyDescent="0.35">
      <c r="F77" s="34"/>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row>
    <row r="78" spans="6:106" x14ac:dyDescent="0.35">
      <c r="F78" s="34"/>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row>
    <row r="79" spans="6:106" x14ac:dyDescent="0.35">
      <c r="F79" s="34"/>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row>
    <row r="80" spans="6:106" x14ac:dyDescent="0.35">
      <c r="F80" s="34"/>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row>
    <row r="81" spans="6:106" x14ac:dyDescent="0.35">
      <c r="F81" s="34"/>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row>
    <row r="82" spans="6:106" x14ac:dyDescent="0.35">
      <c r="F82" s="34"/>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row>
    <row r="83" spans="6:106" x14ac:dyDescent="0.35">
      <c r="F83" s="34"/>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row>
    <row r="84" spans="6:106" x14ac:dyDescent="0.35">
      <c r="F84" s="34"/>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row>
    <row r="85" spans="6:106" x14ac:dyDescent="0.35">
      <c r="F85" s="34"/>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row>
    <row r="86" spans="6:106" x14ac:dyDescent="0.35">
      <c r="F86" s="34"/>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row>
    <row r="87" spans="6:106" x14ac:dyDescent="0.35">
      <c r="F87" s="34"/>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row>
    <row r="88" spans="6:106" x14ac:dyDescent="0.35">
      <c r="F88" s="34"/>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row>
    <row r="89" spans="6:106" x14ac:dyDescent="0.35">
      <c r="F89" s="34"/>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row>
    <row r="90" spans="6:106" x14ac:dyDescent="0.35">
      <c r="F90" s="34"/>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row>
    <row r="91" spans="6:106" x14ac:dyDescent="0.35">
      <c r="F91" s="34"/>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row>
    <row r="92" spans="6:106" x14ac:dyDescent="0.35">
      <c r="F92" s="34"/>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row>
    <row r="93" spans="6:106" x14ac:dyDescent="0.35">
      <c r="F93" s="34"/>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row>
    <row r="94" spans="6:106" x14ac:dyDescent="0.35">
      <c r="F94" s="34"/>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row>
    <row r="95" spans="6:106" x14ac:dyDescent="0.35">
      <c r="F95" s="34"/>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row>
    <row r="96" spans="6:106" x14ac:dyDescent="0.35">
      <c r="F96" s="34"/>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row>
    <row r="97" spans="6:106" x14ac:dyDescent="0.35">
      <c r="F97" s="34"/>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row>
    <row r="98" spans="6:106" x14ac:dyDescent="0.35">
      <c r="F98" s="34"/>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row>
    <row r="99" spans="6:106" x14ac:dyDescent="0.35">
      <c r="F99" s="34"/>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row>
    <row r="100" spans="6:106" x14ac:dyDescent="0.35">
      <c r="F100" s="34"/>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row>
    <row r="101" spans="6:106" x14ac:dyDescent="0.35">
      <c r="F101" s="34"/>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row>
    <row r="102" spans="6:106" x14ac:dyDescent="0.35">
      <c r="F102" s="34"/>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row>
    <row r="103" spans="6:106" x14ac:dyDescent="0.35">
      <c r="F103" s="34"/>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row>
    <row r="104" spans="6:106" x14ac:dyDescent="0.35">
      <c r="F104" s="34"/>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row>
    <row r="105" spans="6:106" x14ac:dyDescent="0.35">
      <c r="F105" s="34"/>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row>
    <row r="106" spans="6:106" x14ac:dyDescent="0.35">
      <c r="F106" s="34"/>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row>
    <row r="107" spans="6:106" x14ac:dyDescent="0.35">
      <c r="F107" s="34"/>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row>
    <row r="108" spans="6:106" x14ac:dyDescent="0.35">
      <c r="F108" s="34"/>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row>
    <row r="109" spans="6:106" x14ac:dyDescent="0.35">
      <c r="F109" s="34"/>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3"/>
      <c r="CN109" s="3"/>
      <c r="CO109" s="3"/>
      <c r="CP109" s="3"/>
      <c r="CQ109" s="3"/>
      <c r="CR109" s="3"/>
      <c r="CS109" s="3"/>
      <c r="CT109" s="3"/>
      <c r="CU109" s="3"/>
      <c r="CV109" s="3"/>
      <c r="CW109" s="3"/>
      <c r="CX109" s="3"/>
      <c r="CY109" s="3"/>
      <c r="CZ109" s="3"/>
      <c r="DA109" s="3"/>
      <c r="DB109" s="3"/>
    </row>
    <row r="110" spans="6:106" x14ac:dyDescent="0.35">
      <c r="F110" s="34"/>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c r="CY110" s="3"/>
      <c r="CZ110" s="3"/>
      <c r="DA110" s="3"/>
      <c r="DB110" s="3"/>
    </row>
    <row r="111" spans="6:106" x14ac:dyDescent="0.35">
      <c r="F111" s="34"/>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c r="BW111" s="3"/>
      <c r="BX111" s="3"/>
      <c r="BY111" s="3"/>
      <c r="BZ111" s="3"/>
      <c r="CA111" s="3"/>
      <c r="CB111" s="3"/>
      <c r="CC111" s="3"/>
      <c r="CD111" s="3"/>
      <c r="CE111" s="3"/>
      <c r="CF111" s="3"/>
      <c r="CG111" s="3"/>
      <c r="CH111" s="3"/>
      <c r="CI111" s="3"/>
      <c r="CJ111" s="3"/>
      <c r="CK111" s="3"/>
      <c r="CL111" s="3"/>
      <c r="CM111" s="3"/>
      <c r="CN111" s="3"/>
      <c r="CO111" s="3"/>
      <c r="CP111" s="3"/>
      <c r="CQ111" s="3"/>
      <c r="CR111" s="3"/>
      <c r="CS111" s="3"/>
      <c r="CT111" s="3"/>
      <c r="CU111" s="3"/>
      <c r="CV111" s="3"/>
      <c r="CW111" s="3"/>
      <c r="CX111" s="3"/>
      <c r="CY111" s="3"/>
      <c r="CZ111" s="3"/>
      <c r="DA111" s="3"/>
      <c r="DB111" s="3"/>
    </row>
    <row r="112" spans="6:106" x14ac:dyDescent="0.35">
      <c r="F112" s="34"/>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c r="BW112" s="3"/>
      <c r="BX112" s="3"/>
      <c r="BY112" s="3"/>
      <c r="BZ112" s="3"/>
      <c r="CA112" s="3"/>
      <c r="CB112" s="3"/>
      <c r="CC112" s="3"/>
      <c r="CD112" s="3"/>
      <c r="CE112" s="3"/>
      <c r="CF112" s="3"/>
      <c r="CG112" s="3"/>
      <c r="CH112" s="3"/>
      <c r="CI112" s="3"/>
      <c r="CJ112" s="3"/>
      <c r="CK112" s="3"/>
      <c r="CL112" s="3"/>
      <c r="CM112" s="3"/>
      <c r="CN112" s="3"/>
      <c r="CO112" s="3"/>
      <c r="CP112" s="3"/>
      <c r="CQ112" s="3"/>
      <c r="CR112" s="3"/>
      <c r="CS112" s="3"/>
      <c r="CT112" s="3"/>
      <c r="CU112" s="3"/>
      <c r="CV112" s="3"/>
      <c r="CW112" s="3"/>
      <c r="CX112" s="3"/>
      <c r="CY112" s="3"/>
      <c r="CZ112" s="3"/>
      <c r="DA112" s="3"/>
      <c r="DB112" s="3"/>
    </row>
    <row r="113" spans="6:106" x14ac:dyDescent="0.35">
      <c r="F113" s="34"/>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c r="BW113" s="3"/>
      <c r="BX113" s="3"/>
      <c r="BY113" s="3"/>
      <c r="BZ113" s="3"/>
      <c r="CA113" s="3"/>
      <c r="CB113" s="3"/>
      <c r="CC113" s="3"/>
      <c r="CD113" s="3"/>
      <c r="CE113" s="3"/>
      <c r="CF113" s="3"/>
      <c r="CG113" s="3"/>
      <c r="CH113" s="3"/>
      <c r="CI113" s="3"/>
      <c r="CJ113" s="3"/>
      <c r="CK113" s="3"/>
      <c r="CL113" s="3"/>
      <c r="CM113" s="3"/>
      <c r="CN113" s="3"/>
      <c r="CO113" s="3"/>
      <c r="CP113" s="3"/>
      <c r="CQ113" s="3"/>
      <c r="CR113" s="3"/>
      <c r="CS113" s="3"/>
      <c r="CT113" s="3"/>
      <c r="CU113" s="3"/>
      <c r="CV113" s="3"/>
      <c r="CW113" s="3"/>
      <c r="CX113" s="3"/>
      <c r="CY113" s="3"/>
      <c r="CZ113" s="3"/>
      <c r="DA113" s="3"/>
      <c r="DB113" s="3"/>
    </row>
    <row r="114" spans="6:106" x14ac:dyDescent="0.35">
      <c r="F114" s="34"/>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c r="BW114" s="3"/>
      <c r="BX114" s="3"/>
      <c r="BY114" s="3"/>
      <c r="BZ114" s="3"/>
      <c r="CA114" s="3"/>
      <c r="CB114" s="3"/>
      <c r="CC114" s="3"/>
      <c r="CD114" s="3"/>
      <c r="CE114" s="3"/>
      <c r="CF114" s="3"/>
      <c r="CG114" s="3"/>
      <c r="CH114" s="3"/>
      <c r="CI114" s="3"/>
      <c r="CJ114" s="3"/>
      <c r="CK114" s="3"/>
      <c r="CL114" s="3"/>
      <c r="CM114" s="3"/>
      <c r="CN114" s="3"/>
      <c r="CO114" s="3"/>
      <c r="CP114" s="3"/>
      <c r="CQ114" s="3"/>
      <c r="CR114" s="3"/>
      <c r="CS114" s="3"/>
      <c r="CT114" s="3"/>
      <c r="CU114" s="3"/>
      <c r="CV114" s="3"/>
      <c r="CW114" s="3"/>
      <c r="CX114" s="3"/>
      <c r="CY114" s="3"/>
      <c r="CZ114" s="3"/>
      <c r="DA114" s="3"/>
      <c r="DB114" s="3"/>
    </row>
    <row r="115" spans="6:106" x14ac:dyDescent="0.35">
      <c r="F115" s="34"/>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c r="CY115" s="3"/>
      <c r="CZ115" s="3"/>
      <c r="DA115" s="3"/>
      <c r="DB115" s="3"/>
    </row>
    <row r="116" spans="6:106" x14ac:dyDescent="0.35">
      <c r="F116" s="34"/>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row>
    <row r="117" spans="6:106" x14ac:dyDescent="0.35">
      <c r="F117" s="34"/>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c r="BW117" s="3"/>
      <c r="BX117" s="3"/>
      <c r="BY117" s="3"/>
      <c r="BZ117" s="3"/>
      <c r="CA117" s="3"/>
      <c r="CB117" s="3"/>
      <c r="CC117" s="3"/>
      <c r="CD117" s="3"/>
      <c r="CE117" s="3"/>
      <c r="CF117" s="3"/>
      <c r="CG117" s="3"/>
      <c r="CH117" s="3"/>
      <c r="CI117" s="3"/>
      <c r="CJ117" s="3"/>
      <c r="CK117" s="3"/>
      <c r="CL117" s="3"/>
      <c r="CM117" s="3"/>
      <c r="CN117" s="3"/>
      <c r="CO117" s="3"/>
      <c r="CP117" s="3"/>
      <c r="CQ117" s="3"/>
      <c r="CR117" s="3"/>
      <c r="CS117" s="3"/>
      <c r="CT117" s="3"/>
      <c r="CU117" s="3"/>
      <c r="CV117" s="3"/>
      <c r="CW117" s="3"/>
      <c r="CX117" s="3"/>
      <c r="CY117" s="3"/>
      <c r="CZ117" s="3"/>
      <c r="DA117" s="3"/>
      <c r="DB117" s="3"/>
    </row>
    <row r="118" spans="6:106" x14ac:dyDescent="0.35">
      <c r="F118" s="34"/>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c r="BW118" s="3"/>
      <c r="BX118" s="3"/>
      <c r="BY118" s="3"/>
      <c r="BZ118" s="3"/>
      <c r="CA118" s="3"/>
      <c r="CB118" s="3"/>
      <c r="CC118" s="3"/>
      <c r="CD118" s="3"/>
      <c r="CE118" s="3"/>
      <c r="CF118" s="3"/>
      <c r="CG118" s="3"/>
      <c r="CH118" s="3"/>
      <c r="CI118" s="3"/>
      <c r="CJ118" s="3"/>
      <c r="CK118" s="3"/>
      <c r="CL118" s="3"/>
      <c r="CM118" s="3"/>
      <c r="CN118" s="3"/>
      <c r="CO118" s="3"/>
      <c r="CP118" s="3"/>
      <c r="CQ118" s="3"/>
      <c r="CR118" s="3"/>
      <c r="CS118" s="3"/>
      <c r="CT118" s="3"/>
      <c r="CU118" s="3"/>
      <c r="CV118" s="3"/>
      <c r="CW118" s="3"/>
      <c r="CX118" s="3"/>
      <c r="CY118" s="3"/>
      <c r="CZ118" s="3"/>
      <c r="DA118" s="3"/>
      <c r="DB118" s="3"/>
    </row>
    <row r="119" spans="6:106" x14ac:dyDescent="0.35">
      <c r="F119" s="34"/>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c r="BW119" s="3"/>
      <c r="BX119" s="3"/>
      <c r="BY119" s="3"/>
      <c r="BZ119" s="3"/>
      <c r="CA119" s="3"/>
      <c r="CB119" s="3"/>
      <c r="CC119" s="3"/>
      <c r="CD119" s="3"/>
      <c r="CE119" s="3"/>
      <c r="CF119" s="3"/>
      <c r="CG119" s="3"/>
      <c r="CH119" s="3"/>
      <c r="CI119" s="3"/>
      <c r="CJ119" s="3"/>
      <c r="CK119" s="3"/>
      <c r="CL119" s="3"/>
      <c r="CM119" s="3"/>
      <c r="CN119" s="3"/>
      <c r="CO119" s="3"/>
      <c r="CP119" s="3"/>
      <c r="CQ119" s="3"/>
      <c r="CR119" s="3"/>
      <c r="CS119" s="3"/>
      <c r="CT119" s="3"/>
      <c r="CU119" s="3"/>
      <c r="CV119" s="3"/>
      <c r="CW119" s="3"/>
      <c r="CX119" s="3"/>
      <c r="CY119" s="3"/>
      <c r="CZ119" s="3"/>
      <c r="DA119" s="3"/>
      <c r="DB119" s="3"/>
    </row>
    <row r="120" spans="6:106" x14ac:dyDescent="0.35">
      <c r="F120" s="34"/>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c r="BW120" s="3"/>
      <c r="BX120" s="3"/>
      <c r="BY120" s="3"/>
      <c r="BZ120" s="3"/>
      <c r="CA120" s="3"/>
      <c r="CB120" s="3"/>
      <c r="CC120" s="3"/>
      <c r="CD120" s="3"/>
      <c r="CE120" s="3"/>
      <c r="CF120" s="3"/>
      <c r="CG120" s="3"/>
      <c r="CH120" s="3"/>
      <c r="CI120" s="3"/>
      <c r="CJ120" s="3"/>
      <c r="CK120" s="3"/>
      <c r="CL120" s="3"/>
      <c r="CM120" s="3"/>
      <c r="CN120" s="3"/>
      <c r="CO120" s="3"/>
      <c r="CP120" s="3"/>
      <c r="CQ120" s="3"/>
      <c r="CR120" s="3"/>
      <c r="CS120" s="3"/>
      <c r="CT120" s="3"/>
      <c r="CU120" s="3"/>
      <c r="CV120" s="3"/>
      <c r="CW120" s="3"/>
      <c r="CX120" s="3"/>
      <c r="CY120" s="3"/>
      <c r="CZ120" s="3"/>
      <c r="DA120" s="3"/>
      <c r="DB120" s="3"/>
    </row>
    <row r="121" spans="6:106" x14ac:dyDescent="0.35">
      <c r="F121" s="34"/>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c r="BW121" s="3"/>
      <c r="BX121" s="3"/>
      <c r="BY121" s="3"/>
      <c r="BZ121" s="3"/>
      <c r="CA121" s="3"/>
      <c r="CB121" s="3"/>
      <c r="CC121" s="3"/>
      <c r="CD121" s="3"/>
      <c r="CE121" s="3"/>
      <c r="CF121" s="3"/>
      <c r="CG121" s="3"/>
      <c r="CH121" s="3"/>
      <c r="CI121" s="3"/>
      <c r="CJ121" s="3"/>
      <c r="CK121" s="3"/>
      <c r="CL121" s="3"/>
      <c r="CM121" s="3"/>
      <c r="CN121" s="3"/>
      <c r="CO121" s="3"/>
      <c r="CP121" s="3"/>
      <c r="CQ121" s="3"/>
      <c r="CR121" s="3"/>
      <c r="CS121" s="3"/>
      <c r="CT121" s="3"/>
      <c r="CU121" s="3"/>
      <c r="CV121" s="3"/>
      <c r="CW121" s="3"/>
      <c r="CX121" s="3"/>
      <c r="CY121" s="3"/>
      <c r="CZ121" s="3"/>
      <c r="DA121" s="3"/>
      <c r="DB121" s="3"/>
    </row>
    <row r="122" spans="6:106" x14ac:dyDescent="0.35">
      <c r="F122" s="34"/>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c r="BW122" s="3"/>
      <c r="BX122" s="3"/>
      <c r="BY122" s="3"/>
      <c r="BZ122" s="3"/>
      <c r="CA122" s="3"/>
      <c r="CB122" s="3"/>
      <c r="CC122" s="3"/>
      <c r="CD122" s="3"/>
      <c r="CE122" s="3"/>
      <c r="CF122" s="3"/>
      <c r="CG122" s="3"/>
      <c r="CH122" s="3"/>
      <c r="CI122" s="3"/>
      <c r="CJ122" s="3"/>
      <c r="CK122" s="3"/>
      <c r="CL122" s="3"/>
      <c r="CM122" s="3"/>
      <c r="CN122" s="3"/>
      <c r="CO122" s="3"/>
      <c r="CP122" s="3"/>
      <c r="CQ122" s="3"/>
      <c r="CR122" s="3"/>
      <c r="CS122" s="3"/>
      <c r="CT122" s="3"/>
      <c r="CU122" s="3"/>
      <c r="CV122" s="3"/>
      <c r="CW122" s="3"/>
      <c r="CX122" s="3"/>
      <c r="CY122" s="3"/>
      <c r="CZ122" s="3"/>
      <c r="DA122" s="3"/>
      <c r="DB122" s="3"/>
    </row>
    <row r="123" spans="6:106" x14ac:dyDescent="0.35">
      <c r="F123" s="34"/>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c r="BW123" s="3"/>
      <c r="BX123" s="3"/>
      <c r="BY123" s="3"/>
      <c r="BZ123" s="3"/>
      <c r="CA123" s="3"/>
      <c r="CB123" s="3"/>
      <c r="CC123" s="3"/>
      <c r="CD123" s="3"/>
      <c r="CE123" s="3"/>
      <c r="CF123" s="3"/>
      <c r="CG123" s="3"/>
      <c r="CH123" s="3"/>
      <c r="CI123" s="3"/>
      <c r="CJ123" s="3"/>
      <c r="CK123" s="3"/>
      <c r="CL123" s="3"/>
      <c r="CM123" s="3"/>
      <c r="CN123" s="3"/>
      <c r="CO123" s="3"/>
      <c r="CP123" s="3"/>
      <c r="CQ123" s="3"/>
      <c r="CR123" s="3"/>
      <c r="CS123" s="3"/>
      <c r="CT123" s="3"/>
      <c r="CU123" s="3"/>
      <c r="CV123" s="3"/>
      <c r="CW123" s="3"/>
      <c r="CX123" s="3"/>
      <c r="CY123" s="3"/>
      <c r="CZ123" s="3"/>
      <c r="DA123" s="3"/>
      <c r="DB123" s="3"/>
    </row>
    <row r="124" spans="6:106" x14ac:dyDescent="0.35">
      <c r="F124" s="34"/>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c r="BW124" s="3"/>
      <c r="BX124" s="3"/>
      <c r="BY124" s="3"/>
      <c r="BZ124" s="3"/>
      <c r="CA124" s="3"/>
      <c r="CB124" s="3"/>
      <c r="CC124" s="3"/>
      <c r="CD124" s="3"/>
      <c r="CE124" s="3"/>
      <c r="CF124" s="3"/>
      <c r="CG124" s="3"/>
      <c r="CH124" s="3"/>
      <c r="CI124" s="3"/>
      <c r="CJ124" s="3"/>
      <c r="CK124" s="3"/>
      <c r="CL124" s="3"/>
      <c r="CM124" s="3"/>
      <c r="CN124" s="3"/>
      <c r="CO124" s="3"/>
      <c r="CP124" s="3"/>
      <c r="CQ124" s="3"/>
      <c r="CR124" s="3"/>
      <c r="CS124" s="3"/>
      <c r="CT124" s="3"/>
      <c r="CU124" s="3"/>
      <c r="CV124" s="3"/>
      <c r="CW124" s="3"/>
      <c r="CX124" s="3"/>
      <c r="CY124" s="3"/>
      <c r="CZ124" s="3"/>
      <c r="DA124" s="3"/>
      <c r="DB124" s="3"/>
    </row>
    <row r="125" spans="6:106" x14ac:dyDescent="0.35">
      <c r="F125" s="34"/>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row>
    <row r="126" spans="6:106" x14ac:dyDescent="0.35">
      <c r="F126" s="34"/>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row>
    <row r="127" spans="6:106" x14ac:dyDescent="0.35">
      <c r="F127" s="34"/>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row>
    <row r="128" spans="6:106" x14ac:dyDescent="0.35">
      <c r="F128" s="34"/>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c r="BW128" s="3"/>
      <c r="BX128" s="3"/>
      <c r="BY128" s="3"/>
      <c r="BZ128" s="3"/>
      <c r="CA128" s="3"/>
      <c r="CB128" s="3"/>
      <c r="CC128" s="3"/>
      <c r="CD128" s="3"/>
      <c r="CE128" s="3"/>
      <c r="CF128" s="3"/>
      <c r="CG128" s="3"/>
      <c r="CH128" s="3"/>
      <c r="CI128" s="3"/>
      <c r="CJ128" s="3"/>
      <c r="CK128" s="3"/>
      <c r="CL128" s="3"/>
      <c r="CM128" s="3"/>
      <c r="CN128" s="3"/>
      <c r="CO128" s="3"/>
      <c r="CP128" s="3"/>
      <c r="CQ128" s="3"/>
      <c r="CR128" s="3"/>
      <c r="CS128" s="3"/>
      <c r="CT128" s="3"/>
      <c r="CU128" s="3"/>
      <c r="CV128" s="3"/>
      <c r="CW128" s="3"/>
      <c r="CX128" s="3"/>
      <c r="CY128" s="3"/>
      <c r="CZ128" s="3"/>
      <c r="DA128" s="3"/>
      <c r="DB128" s="3"/>
    </row>
    <row r="129" spans="6:106" x14ac:dyDescent="0.35">
      <c r="F129" s="34"/>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c r="BW129" s="3"/>
      <c r="BX129" s="3"/>
      <c r="BY129" s="3"/>
      <c r="BZ129" s="3"/>
      <c r="CA129" s="3"/>
      <c r="CB129" s="3"/>
      <c r="CC129" s="3"/>
      <c r="CD129" s="3"/>
      <c r="CE129" s="3"/>
      <c r="CF129" s="3"/>
      <c r="CG129" s="3"/>
      <c r="CH129" s="3"/>
      <c r="CI129" s="3"/>
      <c r="CJ129" s="3"/>
      <c r="CK129" s="3"/>
      <c r="CL129" s="3"/>
      <c r="CM129" s="3"/>
      <c r="CN129" s="3"/>
      <c r="CO129" s="3"/>
      <c r="CP129" s="3"/>
      <c r="CQ129" s="3"/>
      <c r="CR129" s="3"/>
      <c r="CS129" s="3"/>
      <c r="CT129" s="3"/>
      <c r="CU129" s="3"/>
      <c r="CV129" s="3"/>
      <c r="CW129" s="3"/>
      <c r="CX129" s="3"/>
      <c r="CY129" s="3"/>
      <c r="CZ129" s="3"/>
      <c r="DA129" s="3"/>
      <c r="DB129" s="3"/>
    </row>
    <row r="130" spans="6:106" x14ac:dyDescent="0.35">
      <c r="F130" s="34"/>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row>
    <row r="131" spans="6:106" x14ac:dyDescent="0.35">
      <c r="F131" s="34"/>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c r="BW131" s="3"/>
      <c r="BX131" s="3"/>
      <c r="BY131" s="3"/>
      <c r="BZ131" s="3"/>
      <c r="CA131" s="3"/>
      <c r="CB131" s="3"/>
      <c r="CC131" s="3"/>
      <c r="CD131" s="3"/>
      <c r="CE131" s="3"/>
      <c r="CF131" s="3"/>
      <c r="CG131" s="3"/>
      <c r="CH131" s="3"/>
      <c r="CI131" s="3"/>
      <c r="CJ131" s="3"/>
      <c r="CK131" s="3"/>
      <c r="CL131" s="3"/>
      <c r="CM131" s="3"/>
      <c r="CN131" s="3"/>
      <c r="CO131" s="3"/>
      <c r="CP131" s="3"/>
      <c r="CQ131" s="3"/>
      <c r="CR131" s="3"/>
      <c r="CS131" s="3"/>
      <c r="CT131" s="3"/>
      <c r="CU131" s="3"/>
      <c r="CV131" s="3"/>
      <c r="CW131" s="3"/>
      <c r="CX131" s="3"/>
      <c r="CY131" s="3"/>
      <c r="CZ131" s="3"/>
      <c r="DA131" s="3"/>
      <c r="DB131" s="3"/>
    </row>
    <row r="132" spans="6:106" x14ac:dyDescent="0.35">
      <c r="F132" s="34"/>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3"/>
      <c r="CN132" s="3"/>
      <c r="CO132" s="3"/>
      <c r="CP132" s="3"/>
      <c r="CQ132" s="3"/>
      <c r="CR132" s="3"/>
      <c r="CS132" s="3"/>
      <c r="CT132" s="3"/>
      <c r="CU132" s="3"/>
      <c r="CV132" s="3"/>
      <c r="CW132" s="3"/>
      <c r="CX132" s="3"/>
      <c r="CY132" s="3"/>
      <c r="CZ132" s="3"/>
      <c r="DA132" s="3"/>
      <c r="DB132" s="3"/>
    </row>
    <row r="133" spans="6:106" x14ac:dyDescent="0.35">
      <c r="F133" s="34"/>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row>
    <row r="134" spans="6:106" x14ac:dyDescent="0.35">
      <c r="F134" s="34"/>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3"/>
      <c r="CN134" s="3"/>
      <c r="CO134" s="3"/>
      <c r="CP134" s="3"/>
      <c r="CQ134" s="3"/>
      <c r="CR134" s="3"/>
      <c r="CS134" s="3"/>
      <c r="CT134" s="3"/>
      <c r="CU134" s="3"/>
      <c r="CV134" s="3"/>
      <c r="CW134" s="3"/>
      <c r="CX134" s="3"/>
      <c r="CY134" s="3"/>
      <c r="CZ134" s="3"/>
      <c r="DA134" s="3"/>
      <c r="DB134" s="3"/>
    </row>
    <row r="135" spans="6:106" x14ac:dyDescent="0.35">
      <c r="F135" s="34"/>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c r="BW135" s="3"/>
      <c r="BX135" s="3"/>
      <c r="BY135" s="3"/>
      <c r="BZ135" s="3"/>
      <c r="CA135" s="3"/>
      <c r="CB135" s="3"/>
      <c r="CC135" s="3"/>
      <c r="CD135" s="3"/>
      <c r="CE135" s="3"/>
      <c r="CF135" s="3"/>
      <c r="CG135" s="3"/>
      <c r="CH135" s="3"/>
      <c r="CI135" s="3"/>
      <c r="CJ135" s="3"/>
      <c r="CK135" s="3"/>
      <c r="CL135" s="3"/>
      <c r="CM135" s="3"/>
      <c r="CN135" s="3"/>
      <c r="CO135" s="3"/>
      <c r="CP135" s="3"/>
      <c r="CQ135" s="3"/>
      <c r="CR135" s="3"/>
      <c r="CS135" s="3"/>
      <c r="CT135" s="3"/>
      <c r="CU135" s="3"/>
      <c r="CV135" s="3"/>
      <c r="CW135" s="3"/>
      <c r="CX135" s="3"/>
      <c r="CY135" s="3"/>
      <c r="CZ135" s="3"/>
      <c r="DA135" s="3"/>
      <c r="DB135" s="3"/>
    </row>
    <row r="136" spans="6:106" x14ac:dyDescent="0.35">
      <c r="F136" s="34"/>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c r="BW136" s="3"/>
      <c r="BX136" s="3"/>
      <c r="BY136" s="3"/>
      <c r="BZ136" s="3"/>
      <c r="CA136" s="3"/>
      <c r="CB136" s="3"/>
      <c r="CC136" s="3"/>
      <c r="CD136" s="3"/>
      <c r="CE136" s="3"/>
      <c r="CF136" s="3"/>
      <c r="CG136" s="3"/>
      <c r="CH136" s="3"/>
      <c r="CI136" s="3"/>
      <c r="CJ136" s="3"/>
      <c r="CK136" s="3"/>
      <c r="CL136" s="3"/>
      <c r="CM136" s="3"/>
      <c r="CN136" s="3"/>
      <c r="CO136" s="3"/>
      <c r="CP136" s="3"/>
      <c r="CQ136" s="3"/>
      <c r="CR136" s="3"/>
      <c r="CS136" s="3"/>
      <c r="CT136" s="3"/>
      <c r="CU136" s="3"/>
      <c r="CV136" s="3"/>
      <c r="CW136" s="3"/>
      <c r="CX136" s="3"/>
      <c r="CY136" s="3"/>
      <c r="CZ136" s="3"/>
      <c r="DA136" s="3"/>
      <c r="DB136" s="3"/>
    </row>
    <row r="137" spans="6:106" x14ac:dyDescent="0.35">
      <c r="F137" s="34"/>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c r="BW137" s="3"/>
      <c r="BX137" s="3"/>
      <c r="BY137" s="3"/>
      <c r="BZ137" s="3"/>
      <c r="CA137" s="3"/>
      <c r="CB137" s="3"/>
      <c r="CC137" s="3"/>
      <c r="CD137" s="3"/>
      <c r="CE137" s="3"/>
      <c r="CF137" s="3"/>
      <c r="CG137" s="3"/>
      <c r="CH137" s="3"/>
      <c r="CI137" s="3"/>
      <c r="CJ137" s="3"/>
      <c r="CK137" s="3"/>
      <c r="CL137" s="3"/>
      <c r="CM137" s="3"/>
      <c r="CN137" s="3"/>
      <c r="CO137" s="3"/>
      <c r="CP137" s="3"/>
      <c r="CQ137" s="3"/>
      <c r="CR137" s="3"/>
      <c r="CS137" s="3"/>
      <c r="CT137" s="3"/>
      <c r="CU137" s="3"/>
      <c r="CV137" s="3"/>
      <c r="CW137" s="3"/>
      <c r="CX137" s="3"/>
      <c r="CY137" s="3"/>
      <c r="CZ137" s="3"/>
      <c r="DA137" s="3"/>
      <c r="DB137" s="3"/>
    </row>
    <row r="138" spans="6:106" x14ac:dyDescent="0.35">
      <c r="F138" s="34"/>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row>
    <row r="139" spans="6:106" x14ac:dyDescent="0.35">
      <c r="F139" s="34"/>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c r="BW139" s="3"/>
      <c r="BX139" s="3"/>
      <c r="BY139" s="3"/>
      <c r="BZ139" s="3"/>
      <c r="CA139" s="3"/>
      <c r="CB139" s="3"/>
      <c r="CC139" s="3"/>
      <c r="CD139" s="3"/>
      <c r="CE139" s="3"/>
      <c r="CF139" s="3"/>
      <c r="CG139" s="3"/>
      <c r="CH139" s="3"/>
      <c r="CI139" s="3"/>
      <c r="CJ139" s="3"/>
      <c r="CK139" s="3"/>
      <c r="CL139" s="3"/>
      <c r="CM139" s="3"/>
      <c r="CN139" s="3"/>
      <c r="CO139" s="3"/>
      <c r="CP139" s="3"/>
      <c r="CQ139" s="3"/>
      <c r="CR139" s="3"/>
      <c r="CS139" s="3"/>
      <c r="CT139" s="3"/>
      <c r="CU139" s="3"/>
      <c r="CV139" s="3"/>
      <c r="CW139" s="3"/>
      <c r="CX139" s="3"/>
      <c r="CY139" s="3"/>
      <c r="CZ139" s="3"/>
      <c r="DA139" s="3"/>
      <c r="DB139" s="3"/>
    </row>
    <row r="140" spans="6:106" x14ac:dyDescent="0.35">
      <c r="F140" s="34"/>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3"/>
      <c r="CN140" s="3"/>
      <c r="CO140" s="3"/>
      <c r="CP140" s="3"/>
      <c r="CQ140" s="3"/>
      <c r="CR140" s="3"/>
      <c r="CS140" s="3"/>
      <c r="CT140" s="3"/>
      <c r="CU140" s="3"/>
      <c r="CV140" s="3"/>
      <c r="CW140" s="3"/>
      <c r="CX140" s="3"/>
      <c r="CY140" s="3"/>
      <c r="CZ140" s="3"/>
      <c r="DA140" s="3"/>
      <c r="DB140" s="3"/>
    </row>
    <row r="141" spans="6:106" x14ac:dyDescent="0.35">
      <c r="F141" s="34"/>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c r="BW141" s="3"/>
      <c r="BX141" s="3"/>
      <c r="BY141" s="3"/>
      <c r="BZ141" s="3"/>
      <c r="CA141" s="3"/>
      <c r="CB141" s="3"/>
      <c r="CC141" s="3"/>
      <c r="CD141" s="3"/>
      <c r="CE141" s="3"/>
      <c r="CF141" s="3"/>
      <c r="CG141" s="3"/>
      <c r="CH141" s="3"/>
      <c r="CI141" s="3"/>
      <c r="CJ141" s="3"/>
      <c r="CK141" s="3"/>
      <c r="CL141" s="3"/>
      <c r="CM141" s="3"/>
      <c r="CN141" s="3"/>
      <c r="CO141" s="3"/>
      <c r="CP141" s="3"/>
      <c r="CQ141" s="3"/>
      <c r="CR141" s="3"/>
      <c r="CS141" s="3"/>
      <c r="CT141" s="3"/>
      <c r="CU141" s="3"/>
      <c r="CV141" s="3"/>
      <c r="CW141" s="3"/>
      <c r="CX141" s="3"/>
      <c r="CY141" s="3"/>
      <c r="CZ141" s="3"/>
      <c r="DA141" s="3"/>
      <c r="DB141" s="3"/>
    </row>
    <row r="142" spans="6:106" x14ac:dyDescent="0.35">
      <c r="F142" s="34"/>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c r="BW142" s="3"/>
      <c r="BX142" s="3"/>
      <c r="BY142" s="3"/>
      <c r="BZ142" s="3"/>
      <c r="CA142" s="3"/>
      <c r="CB142" s="3"/>
      <c r="CC142" s="3"/>
      <c r="CD142" s="3"/>
      <c r="CE142" s="3"/>
      <c r="CF142" s="3"/>
      <c r="CG142" s="3"/>
      <c r="CH142" s="3"/>
      <c r="CI142" s="3"/>
      <c r="CJ142" s="3"/>
      <c r="CK142" s="3"/>
      <c r="CL142" s="3"/>
      <c r="CM142" s="3"/>
      <c r="CN142" s="3"/>
      <c r="CO142" s="3"/>
      <c r="CP142" s="3"/>
      <c r="CQ142" s="3"/>
      <c r="CR142" s="3"/>
      <c r="CS142" s="3"/>
      <c r="CT142" s="3"/>
      <c r="CU142" s="3"/>
      <c r="CV142" s="3"/>
      <c r="CW142" s="3"/>
      <c r="CX142" s="3"/>
      <c r="CY142" s="3"/>
      <c r="CZ142" s="3"/>
      <c r="DA142" s="3"/>
      <c r="DB142" s="3"/>
    </row>
    <row r="143" spans="6:106" x14ac:dyDescent="0.35">
      <c r="F143" s="34"/>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c r="BW143" s="3"/>
      <c r="BX143" s="3"/>
      <c r="BY143" s="3"/>
      <c r="BZ143" s="3"/>
      <c r="CA143" s="3"/>
      <c r="CB143" s="3"/>
      <c r="CC143" s="3"/>
      <c r="CD143" s="3"/>
      <c r="CE143" s="3"/>
      <c r="CF143" s="3"/>
      <c r="CG143" s="3"/>
      <c r="CH143" s="3"/>
      <c r="CI143" s="3"/>
      <c r="CJ143" s="3"/>
      <c r="CK143" s="3"/>
      <c r="CL143" s="3"/>
      <c r="CM143" s="3"/>
      <c r="CN143" s="3"/>
      <c r="CO143" s="3"/>
      <c r="CP143" s="3"/>
      <c r="CQ143" s="3"/>
      <c r="CR143" s="3"/>
      <c r="CS143" s="3"/>
      <c r="CT143" s="3"/>
      <c r="CU143" s="3"/>
      <c r="CV143" s="3"/>
      <c r="CW143" s="3"/>
      <c r="CX143" s="3"/>
      <c r="CY143" s="3"/>
      <c r="CZ143" s="3"/>
      <c r="DA143" s="3"/>
      <c r="DB143" s="3"/>
    </row>
    <row r="144" spans="6:106" x14ac:dyDescent="0.35">
      <c r="F144" s="34"/>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c r="BW144" s="3"/>
      <c r="BX144" s="3"/>
      <c r="BY144" s="3"/>
      <c r="BZ144" s="3"/>
      <c r="CA144" s="3"/>
      <c r="CB144" s="3"/>
      <c r="CC144" s="3"/>
      <c r="CD144" s="3"/>
      <c r="CE144" s="3"/>
      <c r="CF144" s="3"/>
      <c r="CG144" s="3"/>
      <c r="CH144" s="3"/>
      <c r="CI144" s="3"/>
      <c r="CJ144" s="3"/>
      <c r="CK144" s="3"/>
      <c r="CL144" s="3"/>
      <c r="CM144" s="3"/>
      <c r="CN144" s="3"/>
      <c r="CO144" s="3"/>
      <c r="CP144" s="3"/>
      <c r="CQ144" s="3"/>
      <c r="CR144" s="3"/>
      <c r="CS144" s="3"/>
      <c r="CT144" s="3"/>
      <c r="CU144" s="3"/>
      <c r="CV144" s="3"/>
      <c r="CW144" s="3"/>
      <c r="CX144" s="3"/>
      <c r="CY144" s="3"/>
      <c r="CZ144" s="3"/>
      <c r="DA144" s="3"/>
      <c r="DB144" s="3"/>
    </row>
    <row r="145" spans="6:106" x14ac:dyDescent="0.35">
      <c r="F145" s="34"/>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c r="BW145" s="3"/>
      <c r="BX145" s="3"/>
      <c r="BY145" s="3"/>
      <c r="BZ145" s="3"/>
      <c r="CA145" s="3"/>
      <c r="CB145" s="3"/>
      <c r="CC145" s="3"/>
      <c r="CD145" s="3"/>
      <c r="CE145" s="3"/>
      <c r="CF145" s="3"/>
      <c r="CG145" s="3"/>
      <c r="CH145" s="3"/>
      <c r="CI145" s="3"/>
      <c r="CJ145" s="3"/>
      <c r="CK145" s="3"/>
      <c r="CL145" s="3"/>
      <c r="CM145" s="3"/>
      <c r="CN145" s="3"/>
      <c r="CO145" s="3"/>
      <c r="CP145" s="3"/>
      <c r="CQ145" s="3"/>
      <c r="CR145" s="3"/>
      <c r="CS145" s="3"/>
      <c r="CT145" s="3"/>
      <c r="CU145" s="3"/>
      <c r="CV145" s="3"/>
      <c r="CW145" s="3"/>
      <c r="CX145" s="3"/>
      <c r="CY145" s="3"/>
      <c r="CZ145" s="3"/>
      <c r="DA145" s="3"/>
      <c r="DB145" s="3"/>
    </row>
    <row r="146" spans="6:106" x14ac:dyDescent="0.35">
      <c r="F146" s="34"/>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row>
    <row r="147" spans="6:106" x14ac:dyDescent="0.35">
      <c r="F147" s="34"/>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row>
    <row r="148" spans="6:106" x14ac:dyDescent="0.35">
      <c r="F148" s="34"/>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c r="BW148" s="3"/>
      <c r="BX148" s="3"/>
      <c r="BY148" s="3"/>
      <c r="BZ148" s="3"/>
      <c r="CA148" s="3"/>
      <c r="CB148" s="3"/>
      <c r="CC148" s="3"/>
      <c r="CD148" s="3"/>
      <c r="CE148" s="3"/>
      <c r="CF148" s="3"/>
      <c r="CG148" s="3"/>
      <c r="CH148" s="3"/>
      <c r="CI148" s="3"/>
      <c r="CJ148" s="3"/>
      <c r="CK148" s="3"/>
      <c r="CL148" s="3"/>
      <c r="CM148" s="3"/>
      <c r="CN148" s="3"/>
      <c r="CO148" s="3"/>
      <c r="CP148" s="3"/>
      <c r="CQ148" s="3"/>
      <c r="CR148" s="3"/>
      <c r="CS148" s="3"/>
      <c r="CT148" s="3"/>
      <c r="CU148" s="3"/>
      <c r="CV148" s="3"/>
      <c r="CW148" s="3"/>
      <c r="CX148" s="3"/>
      <c r="CY148" s="3"/>
      <c r="CZ148" s="3"/>
      <c r="DA148" s="3"/>
      <c r="DB148" s="3"/>
    </row>
    <row r="149" spans="6:106" x14ac:dyDescent="0.35">
      <c r="F149" s="34"/>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row>
    <row r="150" spans="6:106" x14ac:dyDescent="0.35">
      <c r="F150" s="34"/>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c r="BW150" s="3"/>
      <c r="BX150" s="3"/>
      <c r="BY150" s="3"/>
      <c r="BZ150" s="3"/>
      <c r="CA150" s="3"/>
      <c r="CB150" s="3"/>
      <c r="CC150" s="3"/>
      <c r="CD150" s="3"/>
      <c r="CE150" s="3"/>
      <c r="CF150" s="3"/>
      <c r="CG150" s="3"/>
      <c r="CH150" s="3"/>
      <c r="CI150" s="3"/>
      <c r="CJ150" s="3"/>
      <c r="CK150" s="3"/>
      <c r="CL150" s="3"/>
      <c r="CM150" s="3"/>
      <c r="CN150" s="3"/>
      <c r="CO150" s="3"/>
      <c r="CP150" s="3"/>
      <c r="CQ150" s="3"/>
      <c r="CR150" s="3"/>
      <c r="CS150" s="3"/>
      <c r="CT150" s="3"/>
      <c r="CU150" s="3"/>
      <c r="CV150" s="3"/>
      <c r="CW150" s="3"/>
      <c r="CX150" s="3"/>
      <c r="CY150" s="3"/>
      <c r="CZ150" s="3"/>
      <c r="DA150" s="3"/>
      <c r="DB150" s="3"/>
    </row>
    <row r="151" spans="6:106" x14ac:dyDescent="0.35">
      <c r="F151" s="34"/>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c r="BW151" s="3"/>
      <c r="BX151" s="3"/>
      <c r="BY151" s="3"/>
      <c r="BZ151" s="3"/>
      <c r="CA151" s="3"/>
      <c r="CB151" s="3"/>
      <c r="CC151" s="3"/>
      <c r="CD151" s="3"/>
      <c r="CE151" s="3"/>
      <c r="CF151" s="3"/>
      <c r="CG151" s="3"/>
      <c r="CH151" s="3"/>
      <c r="CI151" s="3"/>
      <c r="CJ151" s="3"/>
      <c r="CK151" s="3"/>
      <c r="CL151" s="3"/>
      <c r="CM151" s="3"/>
      <c r="CN151" s="3"/>
      <c r="CO151" s="3"/>
      <c r="CP151" s="3"/>
      <c r="CQ151" s="3"/>
      <c r="CR151" s="3"/>
      <c r="CS151" s="3"/>
      <c r="CT151" s="3"/>
      <c r="CU151" s="3"/>
      <c r="CV151" s="3"/>
      <c r="CW151" s="3"/>
      <c r="CX151" s="3"/>
      <c r="CY151" s="3"/>
      <c r="CZ151" s="3"/>
      <c r="DA151" s="3"/>
      <c r="DB151" s="3"/>
    </row>
    <row r="152" spans="6:106" x14ac:dyDescent="0.35">
      <c r="F152" s="34"/>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c r="BW152" s="3"/>
      <c r="BX152" s="3"/>
      <c r="BY152" s="3"/>
      <c r="BZ152" s="3"/>
      <c r="CA152" s="3"/>
      <c r="CB152" s="3"/>
      <c r="CC152" s="3"/>
      <c r="CD152" s="3"/>
      <c r="CE152" s="3"/>
      <c r="CF152" s="3"/>
      <c r="CG152" s="3"/>
      <c r="CH152" s="3"/>
      <c r="CI152" s="3"/>
      <c r="CJ152" s="3"/>
      <c r="CK152" s="3"/>
      <c r="CL152" s="3"/>
      <c r="CM152" s="3"/>
      <c r="CN152" s="3"/>
      <c r="CO152" s="3"/>
      <c r="CP152" s="3"/>
      <c r="CQ152" s="3"/>
      <c r="CR152" s="3"/>
      <c r="CS152" s="3"/>
      <c r="CT152" s="3"/>
      <c r="CU152" s="3"/>
      <c r="CV152" s="3"/>
      <c r="CW152" s="3"/>
      <c r="CX152" s="3"/>
      <c r="CY152" s="3"/>
      <c r="CZ152" s="3"/>
      <c r="DA152" s="3"/>
      <c r="DB152" s="3"/>
    </row>
    <row r="153" spans="6:106" x14ac:dyDescent="0.35">
      <c r="F153" s="34"/>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c r="BW153" s="3"/>
      <c r="BX153" s="3"/>
      <c r="BY153" s="3"/>
      <c r="BZ153" s="3"/>
      <c r="CA153" s="3"/>
      <c r="CB153" s="3"/>
      <c r="CC153" s="3"/>
      <c r="CD153" s="3"/>
      <c r="CE153" s="3"/>
      <c r="CF153" s="3"/>
      <c r="CG153" s="3"/>
      <c r="CH153" s="3"/>
      <c r="CI153" s="3"/>
      <c r="CJ153" s="3"/>
      <c r="CK153" s="3"/>
      <c r="CL153" s="3"/>
      <c r="CM153" s="3"/>
      <c r="CN153" s="3"/>
      <c r="CO153" s="3"/>
      <c r="CP153" s="3"/>
      <c r="CQ153" s="3"/>
      <c r="CR153" s="3"/>
      <c r="CS153" s="3"/>
      <c r="CT153" s="3"/>
      <c r="CU153" s="3"/>
      <c r="CV153" s="3"/>
      <c r="CW153" s="3"/>
      <c r="CX153" s="3"/>
      <c r="CY153" s="3"/>
      <c r="CZ153" s="3"/>
      <c r="DA153" s="3"/>
      <c r="DB153" s="3"/>
    </row>
    <row r="154" spans="6:106" x14ac:dyDescent="0.35">
      <c r="F154" s="34"/>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c r="BW154" s="3"/>
      <c r="BX154" s="3"/>
      <c r="BY154" s="3"/>
      <c r="BZ154" s="3"/>
      <c r="CA154" s="3"/>
      <c r="CB154" s="3"/>
      <c r="CC154" s="3"/>
      <c r="CD154" s="3"/>
      <c r="CE154" s="3"/>
      <c r="CF154" s="3"/>
      <c r="CG154" s="3"/>
      <c r="CH154" s="3"/>
      <c r="CI154" s="3"/>
      <c r="CJ154" s="3"/>
      <c r="CK154" s="3"/>
      <c r="CL154" s="3"/>
      <c r="CM154" s="3"/>
      <c r="CN154" s="3"/>
      <c r="CO154" s="3"/>
      <c r="CP154" s="3"/>
      <c r="CQ154" s="3"/>
      <c r="CR154" s="3"/>
      <c r="CS154" s="3"/>
      <c r="CT154" s="3"/>
      <c r="CU154" s="3"/>
      <c r="CV154" s="3"/>
      <c r="CW154" s="3"/>
      <c r="CX154" s="3"/>
      <c r="CY154" s="3"/>
      <c r="CZ154" s="3"/>
      <c r="DA154" s="3"/>
      <c r="DB154" s="3"/>
    </row>
    <row r="155" spans="6:106" x14ac:dyDescent="0.35">
      <c r="F155" s="34"/>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c r="BW155" s="3"/>
      <c r="BX155" s="3"/>
      <c r="BY155" s="3"/>
      <c r="BZ155" s="3"/>
      <c r="CA155" s="3"/>
      <c r="CB155" s="3"/>
      <c r="CC155" s="3"/>
      <c r="CD155" s="3"/>
      <c r="CE155" s="3"/>
      <c r="CF155" s="3"/>
      <c r="CG155" s="3"/>
      <c r="CH155" s="3"/>
      <c r="CI155" s="3"/>
      <c r="CJ155" s="3"/>
      <c r="CK155" s="3"/>
      <c r="CL155" s="3"/>
      <c r="CM155" s="3"/>
      <c r="CN155" s="3"/>
      <c r="CO155" s="3"/>
      <c r="CP155" s="3"/>
      <c r="CQ155" s="3"/>
      <c r="CR155" s="3"/>
      <c r="CS155" s="3"/>
      <c r="CT155" s="3"/>
      <c r="CU155" s="3"/>
      <c r="CV155" s="3"/>
      <c r="CW155" s="3"/>
      <c r="CX155" s="3"/>
      <c r="CY155" s="3"/>
      <c r="CZ155" s="3"/>
      <c r="DA155" s="3"/>
      <c r="DB155" s="3"/>
    </row>
    <row r="156" spans="6:106" x14ac:dyDescent="0.35">
      <c r="F156" s="34"/>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c r="BW156" s="3"/>
      <c r="BX156" s="3"/>
      <c r="BY156" s="3"/>
      <c r="BZ156" s="3"/>
      <c r="CA156" s="3"/>
      <c r="CB156" s="3"/>
      <c r="CC156" s="3"/>
      <c r="CD156" s="3"/>
      <c r="CE156" s="3"/>
      <c r="CF156" s="3"/>
      <c r="CG156" s="3"/>
      <c r="CH156" s="3"/>
      <c r="CI156" s="3"/>
      <c r="CJ156" s="3"/>
      <c r="CK156" s="3"/>
      <c r="CL156" s="3"/>
      <c r="CM156" s="3"/>
      <c r="CN156" s="3"/>
      <c r="CO156" s="3"/>
      <c r="CP156" s="3"/>
      <c r="CQ156" s="3"/>
      <c r="CR156" s="3"/>
      <c r="CS156" s="3"/>
      <c r="CT156" s="3"/>
      <c r="CU156" s="3"/>
      <c r="CV156" s="3"/>
      <c r="CW156" s="3"/>
      <c r="CX156" s="3"/>
      <c r="CY156" s="3"/>
      <c r="CZ156" s="3"/>
      <c r="DA156" s="3"/>
      <c r="DB156" s="3"/>
    </row>
    <row r="157" spans="6:106" x14ac:dyDescent="0.35">
      <c r="F157" s="34"/>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c r="BW157" s="3"/>
      <c r="BX157" s="3"/>
      <c r="BY157" s="3"/>
      <c r="BZ157" s="3"/>
      <c r="CA157" s="3"/>
      <c r="CB157" s="3"/>
      <c r="CC157" s="3"/>
      <c r="CD157" s="3"/>
      <c r="CE157" s="3"/>
      <c r="CF157" s="3"/>
      <c r="CG157" s="3"/>
      <c r="CH157" s="3"/>
      <c r="CI157" s="3"/>
      <c r="CJ157" s="3"/>
      <c r="CK157" s="3"/>
      <c r="CL157" s="3"/>
      <c r="CM157" s="3"/>
      <c r="CN157" s="3"/>
      <c r="CO157" s="3"/>
      <c r="CP157" s="3"/>
      <c r="CQ157" s="3"/>
      <c r="CR157" s="3"/>
      <c r="CS157" s="3"/>
      <c r="CT157" s="3"/>
      <c r="CU157" s="3"/>
      <c r="CV157" s="3"/>
      <c r="CW157" s="3"/>
      <c r="CX157" s="3"/>
      <c r="CY157" s="3"/>
      <c r="CZ157" s="3"/>
      <c r="DA157" s="3"/>
      <c r="DB157" s="3"/>
    </row>
    <row r="158" spans="6:106" x14ac:dyDescent="0.35">
      <c r="F158" s="34"/>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c r="BW158" s="3"/>
      <c r="BX158" s="3"/>
      <c r="BY158" s="3"/>
      <c r="BZ158" s="3"/>
      <c r="CA158" s="3"/>
      <c r="CB158" s="3"/>
      <c r="CC158" s="3"/>
      <c r="CD158" s="3"/>
      <c r="CE158" s="3"/>
      <c r="CF158" s="3"/>
      <c r="CG158" s="3"/>
      <c r="CH158" s="3"/>
      <c r="CI158" s="3"/>
      <c r="CJ158" s="3"/>
      <c r="CK158" s="3"/>
      <c r="CL158" s="3"/>
      <c r="CM158" s="3"/>
      <c r="CN158" s="3"/>
      <c r="CO158" s="3"/>
      <c r="CP158" s="3"/>
      <c r="CQ158" s="3"/>
      <c r="CR158" s="3"/>
      <c r="CS158" s="3"/>
      <c r="CT158" s="3"/>
      <c r="CU158" s="3"/>
      <c r="CV158" s="3"/>
      <c r="CW158" s="3"/>
      <c r="CX158" s="3"/>
      <c r="CY158" s="3"/>
      <c r="CZ158" s="3"/>
      <c r="DA158" s="3"/>
      <c r="DB158" s="3"/>
    </row>
    <row r="159" spans="6:106" x14ac:dyDescent="0.35">
      <c r="F159" s="34"/>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3"/>
      <c r="CN159" s="3"/>
      <c r="CO159" s="3"/>
      <c r="CP159" s="3"/>
      <c r="CQ159" s="3"/>
      <c r="CR159" s="3"/>
      <c r="CS159" s="3"/>
      <c r="CT159" s="3"/>
      <c r="CU159" s="3"/>
      <c r="CV159" s="3"/>
      <c r="CW159" s="3"/>
      <c r="CX159" s="3"/>
      <c r="CY159" s="3"/>
      <c r="CZ159" s="3"/>
      <c r="DA159" s="3"/>
      <c r="DB159" s="3"/>
    </row>
    <row r="160" spans="6:106" x14ac:dyDescent="0.35">
      <c r="F160" s="34"/>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row>
    <row r="161" spans="6:106" x14ac:dyDescent="0.35">
      <c r="F161" s="34"/>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c r="BW161" s="3"/>
      <c r="BX161" s="3"/>
      <c r="BY161" s="3"/>
      <c r="BZ161" s="3"/>
      <c r="CA161" s="3"/>
      <c r="CB161" s="3"/>
      <c r="CC161" s="3"/>
      <c r="CD161" s="3"/>
      <c r="CE161" s="3"/>
      <c r="CF161" s="3"/>
      <c r="CG161" s="3"/>
      <c r="CH161" s="3"/>
      <c r="CI161" s="3"/>
      <c r="CJ161" s="3"/>
      <c r="CK161" s="3"/>
      <c r="CL161" s="3"/>
      <c r="CM161" s="3"/>
      <c r="CN161" s="3"/>
      <c r="CO161" s="3"/>
      <c r="CP161" s="3"/>
      <c r="CQ161" s="3"/>
      <c r="CR161" s="3"/>
      <c r="CS161" s="3"/>
      <c r="CT161" s="3"/>
      <c r="CU161" s="3"/>
      <c r="CV161" s="3"/>
      <c r="CW161" s="3"/>
      <c r="CX161" s="3"/>
      <c r="CY161" s="3"/>
      <c r="CZ161" s="3"/>
      <c r="DA161" s="3"/>
      <c r="DB161" s="3"/>
    </row>
    <row r="162" spans="6:106" x14ac:dyDescent="0.35">
      <c r="F162" s="34"/>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c r="BW162" s="3"/>
      <c r="BX162" s="3"/>
      <c r="BY162" s="3"/>
      <c r="BZ162" s="3"/>
      <c r="CA162" s="3"/>
      <c r="CB162" s="3"/>
      <c r="CC162" s="3"/>
      <c r="CD162" s="3"/>
      <c r="CE162" s="3"/>
      <c r="CF162" s="3"/>
      <c r="CG162" s="3"/>
      <c r="CH162" s="3"/>
      <c r="CI162" s="3"/>
      <c r="CJ162" s="3"/>
      <c r="CK162" s="3"/>
      <c r="CL162" s="3"/>
      <c r="CM162" s="3"/>
      <c r="CN162" s="3"/>
      <c r="CO162" s="3"/>
      <c r="CP162" s="3"/>
      <c r="CQ162" s="3"/>
      <c r="CR162" s="3"/>
      <c r="CS162" s="3"/>
      <c r="CT162" s="3"/>
      <c r="CU162" s="3"/>
      <c r="CV162" s="3"/>
      <c r="CW162" s="3"/>
      <c r="CX162" s="3"/>
      <c r="CY162" s="3"/>
      <c r="CZ162" s="3"/>
      <c r="DA162" s="3"/>
      <c r="DB162" s="3"/>
    </row>
    <row r="163" spans="6:106" x14ac:dyDescent="0.35">
      <c r="F163" s="34"/>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c r="BW163" s="3"/>
      <c r="BX163" s="3"/>
      <c r="BY163" s="3"/>
      <c r="BZ163" s="3"/>
      <c r="CA163" s="3"/>
      <c r="CB163" s="3"/>
      <c r="CC163" s="3"/>
      <c r="CD163" s="3"/>
      <c r="CE163" s="3"/>
      <c r="CF163" s="3"/>
      <c r="CG163" s="3"/>
      <c r="CH163" s="3"/>
      <c r="CI163" s="3"/>
      <c r="CJ163" s="3"/>
      <c r="CK163" s="3"/>
      <c r="CL163" s="3"/>
      <c r="CM163" s="3"/>
      <c r="CN163" s="3"/>
      <c r="CO163" s="3"/>
      <c r="CP163" s="3"/>
      <c r="CQ163" s="3"/>
      <c r="CR163" s="3"/>
      <c r="CS163" s="3"/>
      <c r="CT163" s="3"/>
      <c r="CU163" s="3"/>
      <c r="CV163" s="3"/>
      <c r="CW163" s="3"/>
      <c r="CX163" s="3"/>
      <c r="CY163" s="3"/>
      <c r="CZ163" s="3"/>
      <c r="DA163" s="3"/>
      <c r="DB163" s="3"/>
    </row>
    <row r="164" spans="6:106" x14ac:dyDescent="0.35">
      <c r="F164" s="34"/>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c r="BW164" s="3"/>
      <c r="BX164" s="3"/>
      <c r="BY164" s="3"/>
      <c r="BZ164" s="3"/>
      <c r="CA164" s="3"/>
      <c r="CB164" s="3"/>
      <c r="CC164" s="3"/>
      <c r="CD164" s="3"/>
      <c r="CE164" s="3"/>
      <c r="CF164" s="3"/>
      <c r="CG164" s="3"/>
      <c r="CH164" s="3"/>
      <c r="CI164" s="3"/>
      <c r="CJ164" s="3"/>
      <c r="CK164" s="3"/>
      <c r="CL164" s="3"/>
      <c r="CM164" s="3"/>
      <c r="CN164" s="3"/>
      <c r="CO164" s="3"/>
      <c r="CP164" s="3"/>
      <c r="CQ164" s="3"/>
      <c r="CR164" s="3"/>
      <c r="CS164" s="3"/>
      <c r="CT164" s="3"/>
      <c r="CU164" s="3"/>
      <c r="CV164" s="3"/>
      <c r="CW164" s="3"/>
      <c r="CX164" s="3"/>
      <c r="CY164" s="3"/>
      <c r="CZ164" s="3"/>
      <c r="DA164" s="3"/>
      <c r="DB164" s="3"/>
    </row>
    <row r="165" spans="6:106" x14ac:dyDescent="0.35">
      <c r="F165" s="34"/>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c r="BW165" s="3"/>
      <c r="BX165" s="3"/>
      <c r="BY165" s="3"/>
      <c r="BZ165" s="3"/>
      <c r="CA165" s="3"/>
      <c r="CB165" s="3"/>
      <c r="CC165" s="3"/>
      <c r="CD165" s="3"/>
      <c r="CE165" s="3"/>
      <c r="CF165" s="3"/>
      <c r="CG165" s="3"/>
      <c r="CH165" s="3"/>
      <c r="CI165" s="3"/>
      <c r="CJ165" s="3"/>
      <c r="CK165" s="3"/>
      <c r="CL165" s="3"/>
      <c r="CM165" s="3"/>
      <c r="CN165" s="3"/>
      <c r="CO165" s="3"/>
      <c r="CP165" s="3"/>
      <c r="CQ165" s="3"/>
      <c r="CR165" s="3"/>
      <c r="CS165" s="3"/>
      <c r="CT165" s="3"/>
      <c r="CU165" s="3"/>
      <c r="CV165" s="3"/>
      <c r="CW165" s="3"/>
      <c r="CX165" s="3"/>
      <c r="CY165" s="3"/>
      <c r="CZ165" s="3"/>
      <c r="DA165" s="3"/>
      <c r="DB165" s="3"/>
    </row>
    <row r="166" spans="6:106" x14ac:dyDescent="0.35">
      <c r="F166" s="34"/>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c r="BW166" s="3"/>
      <c r="BX166" s="3"/>
      <c r="BY166" s="3"/>
      <c r="BZ166" s="3"/>
      <c r="CA166" s="3"/>
      <c r="CB166" s="3"/>
      <c r="CC166" s="3"/>
      <c r="CD166" s="3"/>
      <c r="CE166" s="3"/>
      <c r="CF166" s="3"/>
      <c r="CG166" s="3"/>
      <c r="CH166" s="3"/>
      <c r="CI166" s="3"/>
      <c r="CJ166" s="3"/>
      <c r="CK166" s="3"/>
      <c r="CL166" s="3"/>
      <c r="CM166" s="3"/>
      <c r="CN166" s="3"/>
      <c r="CO166" s="3"/>
      <c r="CP166" s="3"/>
      <c r="CQ166" s="3"/>
      <c r="CR166" s="3"/>
      <c r="CS166" s="3"/>
      <c r="CT166" s="3"/>
      <c r="CU166" s="3"/>
      <c r="CV166" s="3"/>
      <c r="CW166" s="3"/>
      <c r="CX166" s="3"/>
      <c r="CY166" s="3"/>
      <c r="CZ166" s="3"/>
      <c r="DA166" s="3"/>
      <c r="DB166" s="3"/>
    </row>
    <row r="167" spans="6:106" x14ac:dyDescent="0.35">
      <c r="F167" s="34"/>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c r="BV167" s="3"/>
      <c r="BW167" s="3"/>
      <c r="BX167" s="3"/>
      <c r="BY167" s="3"/>
      <c r="BZ167" s="3"/>
      <c r="CA167" s="3"/>
      <c r="CB167" s="3"/>
      <c r="CC167" s="3"/>
      <c r="CD167" s="3"/>
      <c r="CE167" s="3"/>
      <c r="CF167" s="3"/>
      <c r="CG167" s="3"/>
      <c r="CH167" s="3"/>
      <c r="CI167" s="3"/>
      <c r="CJ167" s="3"/>
      <c r="CK167" s="3"/>
      <c r="CL167" s="3"/>
      <c r="CM167" s="3"/>
      <c r="CN167" s="3"/>
      <c r="CO167" s="3"/>
      <c r="CP167" s="3"/>
      <c r="CQ167" s="3"/>
      <c r="CR167" s="3"/>
      <c r="CS167" s="3"/>
      <c r="CT167" s="3"/>
      <c r="CU167" s="3"/>
      <c r="CV167" s="3"/>
      <c r="CW167" s="3"/>
      <c r="CX167" s="3"/>
      <c r="CY167" s="3"/>
      <c r="CZ167" s="3"/>
      <c r="DA167" s="3"/>
      <c r="DB167" s="3"/>
    </row>
    <row r="168" spans="6:106" x14ac:dyDescent="0.35">
      <c r="F168" s="34"/>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c r="BS168" s="3"/>
      <c r="BT168" s="3"/>
      <c r="BU168" s="3"/>
      <c r="BV168" s="3"/>
      <c r="BW168" s="3"/>
      <c r="BX168" s="3"/>
      <c r="BY168" s="3"/>
      <c r="BZ168" s="3"/>
      <c r="CA168" s="3"/>
      <c r="CB168" s="3"/>
      <c r="CC168" s="3"/>
      <c r="CD168" s="3"/>
      <c r="CE168" s="3"/>
      <c r="CF168" s="3"/>
      <c r="CG168" s="3"/>
      <c r="CH168" s="3"/>
      <c r="CI168" s="3"/>
      <c r="CJ168" s="3"/>
      <c r="CK168" s="3"/>
      <c r="CL168" s="3"/>
      <c r="CM168" s="3"/>
      <c r="CN168" s="3"/>
      <c r="CO168" s="3"/>
      <c r="CP168" s="3"/>
      <c r="CQ168" s="3"/>
      <c r="CR168" s="3"/>
      <c r="CS168" s="3"/>
      <c r="CT168" s="3"/>
      <c r="CU168" s="3"/>
      <c r="CV168" s="3"/>
      <c r="CW168" s="3"/>
      <c r="CX168" s="3"/>
      <c r="CY168" s="3"/>
      <c r="CZ168" s="3"/>
      <c r="DA168" s="3"/>
      <c r="DB168" s="3"/>
    </row>
    <row r="169" spans="6:106" x14ac:dyDescent="0.35">
      <c r="F169" s="34"/>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c r="BG169" s="3"/>
      <c r="BH169" s="3"/>
      <c r="BI169" s="3"/>
      <c r="BJ169" s="3"/>
      <c r="BK169" s="3"/>
      <c r="BL169" s="3"/>
      <c r="BM169" s="3"/>
      <c r="BN169" s="3"/>
      <c r="BO169" s="3"/>
      <c r="BP169" s="3"/>
      <c r="BQ169" s="3"/>
      <c r="BR169" s="3"/>
      <c r="BS169" s="3"/>
      <c r="BT169" s="3"/>
      <c r="BU169" s="3"/>
      <c r="BV169" s="3"/>
      <c r="BW169" s="3"/>
      <c r="BX169" s="3"/>
      <c r="BY169" s="3"/>
      <c r="BZ169" s="3"/>
      <c r="CA169" s="3"/>
      <c r="CB169" s="3"/>
      <c r="CC169" s="3"/>
      <c r="CD169" s="3"/>
      <c r="CE169" s="3"/>
      <c r="CF169" s="3"/>
      <c r="CG169" s="3"/>
      <c r="CH169" s="3"/>
      <c r="CI169" s="3"/>
      <c r="CJ169" s="3"/>
      <c r="CK169" s="3"/>
      <c r="CL169" s="3"/>
      <c r="CM169" s="3"/>
      <c r="CN169" s="3"/>
      <c r="CO169" s="3"/>
      <c r="CP169" s="3"/>
      <c r="CQ169" s="3"/>
      <c r="CR169" s="3"/>
      <c r="CS169" s="3"/>
      <c r="CT169" s="3"/>
      <c r="CU169" s="3"/>
      <c r="CV169" s="3"/>
      <c r="CW169" s="3"/>
      <c r="CX169" s="3"/>
      <c r="CY169" s="3"/>
      <c r="CZ169" s="3"/>
      <c r="DA169" s="3"/>
      <c r="DB169" s="3"/>
    </row>
    <row r="170" spans="6:106" x14ac:dyDescent="0.35">
      <c r="F170" s="34"/>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c r="BV170" s="3"/>
      <c r="BW170" s="3"/>
      <c r="BX170" s="3"/>
      <c r="BY170" s="3"/>
      <c r="BZ170" s="3"/>
      <c r="CA170" s="3"/>
      <c r="CB170" s="3"/>
      <c r="CC170" s="3"/>
      <c r="CD170" s="3"/>
      <c r="CE170" s="3"/>
      <c r="CF170" s="3"/>
      <c r="CG170" s="3"/>
      <c r="CH170" s="3"/>
      <c r="CI170" s="3"/>
      <c r="CJ170" s="3"/>
      <c r="CK170" s="3"/>
      <c r="CL170" s="3"/>
      <c r="CM170" s="3"/>
      <c r="CN170" s="3"/>
      <c r="CO170" s="3"/>
      <c r="CP170" s="3"/>
      <c r="CQ170" s="3"/>
      <c r="CR170" s="3"/>
      <c r="CS170" s="3"/>
      <c r="CT170" s="3"/>
      <c r="CU170" s="3"/>
      <c r="CV170" s="3"/>
      <c r="CW170" s="3"/>
      <c r="CX170" s="3"/>
      <c r="CY170" s="3"/>
      <c r="CZ170" s="3"/>
      <c r="DA170" s="3"/>
      <c r="DB170" s="3"/>
    </row>
    <row r="171" spans="6:106" x14ac:dyDescent="0.35">
      <c r="F171" s="34"/>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row>
    <row r="172" spans="6:106" x14ac:dyDescent="0.35">
      <c r="F172" s="34"/>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c r="BW172" s="3"/>
      <c r="BX172" s="3"/>
      <c r="BY172" s="3"/>
      <c r="BZ172" s="3"/>
      <c r="CA172" s="3"/>
      <c r="CB172" s="3"/>
      <c r="CC172" s="3"/>
      <c r="CD172" s="3"/>
      <c r="CE172" s="3"/>
      <c r="CF172" s="3"/>
      <c r="CG172" s="3"/>
      <c r="CH172" s="3"/>
      <c r="CI172" s="3"/>
      <c r="CJ172" s="3"/>
      <c r="CK172" s="3"/>
      <c r="CL172" s="3"/>
      <c r="CM172" s="3"/>
      <c r="CN172" s="3"/>
      <c r="CO172" s="3"/>
      <c r="CP172" s="3"/>
      <c r="CQ172" s="3"/>
      <c r="CR172" s="3"/>
      <c r="CS172" s="3"/>
      <c r="CT172" s="3"/>
      <c r="CU172" s="3"/>
      <c r="CV172" s="3"/>
      <c r="CW172" s="3"/>
      <c r="CX172" s="3"/>
      <c r="CY172" s="3"/>
      <c r="CZ172" s="3"/>
      <c r="DA172" s="3"/>
      <c r="DB172" s="3"/>
    </row>
    <row r="173" spans="6:106" x14ac:dyDescent="0.35">
      <c r="F173" s="34"/>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c r="BW173" s="3"/>
      <c r="BX173" s="3"/>
      <c r="BY173" s="3"/>
      <c r="BZ173" s="3"/>
      <c r="CA173" s="3"/>
      <c r="CB173" s="3"/>
      <c r="CC173" s="3"/>
      <c r="CD173" s="3"/>
      <c r="CE173" s="3"/>
      <c r="CF173" s="3"/>
      <c r="CG173" s="3"/>
      <c r="CH173" s="3"/>
      <c r="CI173" s="3"/>
      <c r="CJ173" s="3"/>
      <c r="CK173" s="3"/>
      <c r="CL173" s="3"/>
      <c r="CM173" s="3"/>
      <c r="CN173" s="3"/>
      <c r="CO173" s="3"/>
      <c r="CP173" s="3"/>
      <c r="CQ173" s="3"/>
      <c r="CR173" s="3"/>
      <c r="CS173" s="3"/>
      <c r="CT173" s="3"/>
      <c r="CU173" s="3"/>
      <c r="CV173" s="3"/>
      <c r="CW173" s="3"/>
      <c r="CX173" s="3"/>
      <c r="CY173" s="3"/>
      <c r="CZ173" s="3"/>
      <c r="DA173" s="3"/>
      <c r="DB173" s="3"/>
    </row>
    <row r="174" spans="6:106" x14ac:dyDescent="0.35">
      <c r="F174" s="34"/>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c r="BW174" s="3"/>
      <c r="BX174" s="3"/>
      <c r="BY174" s="3"/>
      <c r="BZ174" s="3"/>
      <c r="CA174" s="3"/>
      <c r="CB174" s="3"/>
      <c r="CC174" s="3"/>
      <c r="CD174" s="3"/>
      <c r="CE174" s="3"/>
      <c r="CF174" s="3"/>
      <c r="CG174" s="3"/>
      <c r="CH174" s="3"/>
      <c r="CI174" s="3"/>
      <c r="CJ174" s="3"/>
      <c r="CK174" s="3"/>
      <c r="CL174" s="3"/>
      <c r="CM174" s="3"/>
      <c r="CN174" s="3"/>
      <c r="CO174" s="3"/>
      <c r="CP174" s="3"/>
      <c r="CQ174" s="3"/>
      <c r="CR174" s="3"/>
      <c r="CS174" s="3"/>
      <c r="CT174" s="3"/>
      <c r="CU174" s="3"/>
      <c r="CV174" s="3"/>
      <c r="CW174" s="3"/>
      <c r="CX174" s="3"/>
      <c r="CY174" s="3"/>
      <c r="CZ174" s="3"/>
      <c r="DA174" s="3"/>
      <c r="DB174" s="3"/>
    </row>
    <row r="175" spans="6:106" x14ac:dyDescent="0.35">
      <c r="F175" s="34"/>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c r="BW175" s="3"/>
      <c r="BX175" s="3"/>
      <c r="BY175" s="3"/>
      <c r="BZ175" s="3"/>
      <c r="CA175" s="3"/>
      <c r="CB175" s="3"/>
      <c r="CC175" s="3"/>
      <c r="CD175" s="3"/>
      <c r="CE175" s="3"/>
      <c r="CF175" s="3"/>
      <c r="CG175" s="3"/>
      <c r="CH175" s="3"/>
      <c r="CI175" s="3"/>
      <c r="CJ175" s="3"/>
      <c r="CK175" s="3"/>
      <c r="CL175" s="3"/>
      <c r="CM175" s="3"/>
      <c r="CN175" s="3"/>
      <c r="CO175" s="3"/>
      <c r="CP175" s="3"/>
      <c r="CQ175" s="3"/>
      <c r="CR175" s="3"/>
      <c r="CS175" s="3"/>
      <c r="CT175" s="3"/>
      <c r="CU175" s="3"/>
      <c r="CV175" s="3"/>
      <c r="CW175" s="3"/>
      <c r="CX175" s="3"/>
      <c r="CY175" s="3"/>
      <c r="CZ175" s="3"/>
      <c r="DA175" s="3"/>
      <c r="DB175" s="3"/>
    </row>
    <row r="176" spans="6:106" x14ac:dyDescent="0.35">
      <c r="F176" s="34"/>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c r="BW176" s="3"/>
      <c r="BX176" s="3"/>
      <c r="BY176" s="3"/>
      <c r="BZ176" s="3"/>
      <c r="CA176" s="3"/>
      <c r="CB176" s="3"/>
      <c r="CC176" s="3"/>
      <c r="CD176" s="3"/>
      <c r="CE176" s="3"/>
      <c r="CF176" s="3"/>
      <c r="CG176" s="3"/>
      <c r="CH176" s="3"/>
      <c r="CI176" s="3"/>
      <c r="CJ176" s="3"/>
      <c r="CK176" s="3"/>
      <c r="CL176" s="3"/>
      <c r="CM176" s="3"/>
      <c r="CN176" s="3"/>
      <c r="CO176" s="3"/>
      <c r="CP176" s="3"/>
      <c r="CQ176" s="3"/>
      <c r="CR176" s="3"/>
      <c r="CS176" s="3"/>
      <c r="CT176" s="3"/>
      <c r="CU176" s="3"/>
      <c r="CV176" s="3"/>
      <c r="CW176" s="3"/>
      <c r="CX176" s="3"/>
      <c r="CY176" s="3"/>
      <c r="CZ176" s="3"/>
      <c r="DA176" s="3"/>
      <c r="DB176" s="3"/>
    </row>
    <row r="177" spans="6:106" x14ac:dyDescent="0.35">
      <c r="F177" s="34"/>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c r="BW177" s="3"/>
      <c r="BX177" s="3"/>
      <c r="BY177" s="3"/>
      <c r="BZ177" s="3"/>
      <c r="CA177" s="3"/>
      <c r="CB177" s="3"/>
      <c r="CC177" s="3"/>
      <c r="CD177" s="3"/>
      <c r="CE177" s="3"/>
      <c r="CF177" s="3"/>
      <c r="CG177" s="3"/>
      <c r="CH177" s="3"/>
      <c r="CI177" s="3"/>
      <c r="CJ177" s="3"/>
      <c r="CK177" s="3"/>
      <c r="CL177" s="3"/>
      <c r="CM177" s="3"/>
      <c r="CN177" s="3"/>
      <c r="CO177" s="3"/>
      <c r="CP177" s="3"/>
      <c r="CQ177" s="3"/>
      <c r="CR177" s="3"/>
      <c r="CS177" s="3"/>
      <c r="CT177" s="3"/>
      <c r="CU177" s="3"/>
      <c r="CV177" s="3"/>
      <c r="CW177" s="3"/>
      <c r="CX177" s="3"/>
      <c r="CY177" s="3"/>
      <c r="CZ177" s="3"/>
      <c r="DA177" s="3"/>
      <c r="DB177" s="3"/>
    </row>
    <row r="178" spans="6:106" x14ac:dyDescent="0.35">
      <c r="F178" s="34"/>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c r="BW178" s="3"/>
      <c r="BX178" s="3"/>
      <c r="BY178" s="3"/>
      <c r="BZ178" s="3"/>
      <c r="CA178" s="3"/>
      <c r="CB178" s="3"/>
      <c r="CC178" s="3"/>
      <c r="CD178" s="3"/>
      <c r="CE178" s="3"/>
      <c r="CF178" s="3"/>
      <c r="CG178" s="3"/>
      <c r="CH178" s="3"/>
      <c r="CI178" s="3"/>
      <c r="CJ178" s="3"/>
      <c r="CK178" s="3"/>
      <c r="CL178" s="3"/>
      <c r="CM178" s="3"/>
      <c r="CN178" s="3"/>
      <c r="CO178" s="3"/>
      <c r="CP178" s="3"/>
      <c r="CQ178" s="3"/>
      <c r="CR178" s="3"/>
      <c r="CS178" s="3"/>
      <c r="CT178" s="3"/>
      <c r="CU178" s="3"/>
      <c r="CV178" s="3"/>
      <c r="CW178" s="3"/>
      <c r="CX178" s="3"/>
      <c r="CY178" s="3"/>
      <c r="CZ178" s="3"/>
      <c r="DA178" s="3"/>
      <c r="DB178" s="3"/>
    </row>
    <row r="179" spans="6:106" x14ac:dyDescent="0.35">
      <c r="F179" s="34"/>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c r="BW179" s="3"/>
      <c r="BX179" s="3"/>
      <c r="BY179" s="3"/>
      <c r="BZ179" s="3"/>
      <c r="CA179" s="3"/>
      <c r="CB179" s="3"/>
      <c r="CC179" s="3"/>
      <c r="CD179" s="3"/>
      <c r="CE179" s="3"/>
      <c r="CF179" s="3"/>
      <c r="CG179" s="3"/>
      <c r="CH179" s="3"/>
      <c r="CI179" s="3"/>
      <c r="CJ179" s="3"/>
      <c r="CK179" s="3"/>
      <c r="CL179" s="3"/>
      <c r="CM179" s="3"/>
      <c r="CN179" s="3"/>
      <c r="CO179" s="3"/>
      <c r="CP179" s="3"/>
      <c r="CQ179" s="3"/>
      <c r="CR179" s="3"/>
      <c r="CS179" s="3"/>
      <c r="CT179" s="3"/>
      <c r="CU179" s="3"/>
      <c r="CV179" s="3"/>
      <c r="CW179" s="3"/>
      <c r="CX179" s="3"/>
      <c r="CY179" s="3"/>
      <c r="CZ179" s="3"/>
      <c r="DA179" s="3"/>
      <c r="DB179" s="3"/>
    </row>
    <row r="180" spans="6:106" x14ac:dyDescent="0.35">
      <c r="F180" s="34"/>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c r="BW180" s="3"/>
      <c r="BX180" s="3"/>
      <c r="BY180" s="3"/>
      <c r="BZ180" s="3"/>
      <c r="CA180" s="3"/>
      <c r="CB180" s="3"/>
      <c r="CC180" s="3"/>
      <c r="CD180" s="3"/>
      <c r="CE180" s="3"/>
      <c r="CF180" s="3"/>
      <c r="CG180" s="3"/>
      <c r="CH180" s="3"/>
      <c r="CI180" s="3"/>
      <c r="CJ180" s="3"/>
      <c r="CK180" s="3"/>
      <c r="CL180" s="3"/>
      <c r="CM180" s="3"/>
      <c r="CN180" s="3"/>
      <c r="CO180" s="3"/>
      <c r="CP180" s="3"/>
      <c r="CQ180" s="3"/>
      <c r="CR180" s="3"/>
      <c r="CS180" s="3"/>
      <c r="CT180" s="3"/>
      <c r="CU180" s="3"/>
      <c r="CV180" s="3"/>
      <c r="CW180" s="3"/>
      <c r="CX180" s="3"/>
      <c r="CY180" s="3"/>
      <c r="CZ180" s="3"/>
      <c r="DA180" s="3"/>
      <c r="DB180" s="3"/>
    </row>
    <row r="181" spans="6:106" x14ac:dyDescent="0.35">
      <c r="F181" s="34"/>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c r="BW181" s="3"/>
      <c r="BX181" s="3"/>
      <c r="BY181" s="3"/>
      <c r="BZ181" s="3"/>
      <c r="CA181" s="3"/>
      <c r="CB181" s="3"/>
      <c r="CC181" s="3"/>
      <c r="CD181" s="3"/>
      <c r="CE181" s="3"/>
      <c r="CF181" s="3"/>
      <c r="CG181" s="3"/>
      <c r="CH181" s="3"/>
      <c r="CI181" s="3"/>
      <c r="CJ181" s="3"/>
      <c r="CK181" s="3"/>
      <c r="CL181" s="3"/>
      <c r="CM181" s="3"/>
      <c r="CN181" s="3"/>
      <c r="CO181" s="3"/>
      <c r="CP181" s="3"/>
      <c r="CQ181" s="3"/>
      <c r="CR181" s="3"/>
      <c r="CS181" s="3"/>
      <c r="CT181" s="3"/>
      <c r="CU181" s="3"/>
      <c r="CV181" s="3"/>
      <c r="CW181" s="3"/>
      <c r="CX181" s="3"/>
      <c r="CY181" s="3"/>
      <c r="CZ181" s="3"/>
      <c r="DA181" s="3"/>
      <c r="DB181" s="3"/>
    </row>
    <row r="182" spans="6:106" x14ac:dyDescent="0.35">
      <c r="F182" s="34"/>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row>
    <row r="183" spans="6:106" x14ac:dyDescent="0.35">
      <c r="F183" s="34"/>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3"/>
      <c r="CN183" s="3"/>
      <c r="CO183" s="3"/>
      <c r="CP183" s="3"/>
      <c r="CQ183" s="3"/>
      <c r="CR183" s="3"/>
      <c r="CS183" s="3"/>
      <c r="CT183" s="3"/>
      <c r="CU183" s="3"/>
      <c r="CV183" s="3"/>
      <c r="CW183" s="3"/>
      <c r="CX183" s="3"/>
      <c r="CY183" s="3"/>
      <c r="CZ183" s="3"/>
      <c r="DA183" s="3"/>
      <c r="DB183" s="3"/>
    </row>
    <row r="184" spans="6:106" x14ac:dyDescent="0.35">
      <c r="F184" s="34"/>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3"/>
      <c r="CN184" s="3"/>
      <c r="CO184" s="3"/>
      <c r="CP184" s="3"/>
      <c r="CQ184" s="3"/>
      <c r="CR184" s="3"/>
      <c r="CS184" s="3"/>
      <c r="CT184" s="3"/>
      <c r="CU184" s="3"/>
      <c r="CV184" s="3"/>
      <c r="CW184" s="3"/>
      <c r="CX184" s="3"/>
      <c r="CY184" s="3"/>
      <c r="CZ184" s="3"/>
      <c r="DA184" s="3"/>
      <c r="DB184" s="3"/>
    </row>
    <row r="185" spans="6:106" x14ac:dyDescent="0.35">
      <c r="F185" s="34"/>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c r="BW185" s="3"/>
      <c r="BX185" s="3"/>
      <c r="BY185" s="3"/>
      <c r="BZ185" s="3"/>
      <c r="CA185" s="3"/>
      <c r="CB185" s="3"/>
      <c r="CC185" s="3"/>
      <c r="CD185" s="3"/>
      <c r="CE185" s="3"/>
      <c r="CF185" s="3"/>
      <c r="CG185" s="3"/>
      <c r="CH185" s="3"/>
      <c r="CI185" s="3"/>
      <c r="CJ185" s="3"/>
      <c r="CK185" s="3"/>
      <c r="CL185" s="3"/>
      <c r="CM185" s="3"/>
      <c r="CN185" s="3"/>
      <c r="CO185" s="3"/>
      <c r="CP185" s="3"/>
      <c r="CQ185" s="3"/>
      <c r="CR185" s="3"/>
      <c r="CS185" s="3"/>
      <c r="CT185" s="3"/>
      <c r="CU185" s="3"/>
      <c r="CV185" s="3"/>
      <c r="CW185" s="3"/>
      <c r="CX185" s="3"/>
      <c r="CY185" s="3"/>
      <c r="CZ185" s="3"/>
      <c r="DA185" s="3"/>
      <c r="DB185" s="3"/>
    </row>
    <row r="186" spans="6:106" x14ac:dyDescent="0.35">
      <c r="F186" s="34"/>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c r="BW186" s="3"/>
      <c r="BX186" s="3"/>
      <c r="BY186" s="3"/>
      <c r="BZ186" s="3"/>
      <c r="CA186" s="3"/>
      <c r="CB186" s="3"/>
      <c r="CC186" s="3"/>
      <c r="CD186" s="3"/>
      <c r="CE186" s="3"/>
      <c r="CF186" s="3"/>
      <c r="CG186" s="3"/>
      <c r="CH186" s="3"/>
      <c r="CI186" s="3"/>
      <c r="CJ186" s="3"/>
      <c r="CK186" s="3"/>
      <c r="CL186" s="3"/>
      <c r="CM186" s="3"/>
      <c r="CN186" s="3"/>
      <c r="CO186" s="3"/>
      <c r="CP186" s="3"/>
      <c r="CQ186" s="3"/>
      <c r="CR186" s="3"/>
      <c r="CS186" s="3"/>
      <c r="CT186" s="3"/>
      <c r="CU186" s="3"/>
      <c r="CV186" s="3"/>
      <c r="CW186" s="3"/>
      <c r="CX186" s="3"/>
      <c r="CY186" s="3"/>
      <c r="CZ186" s="3"/>
      <c r="DA186" s="3"/>
      <c r="DB186" s="3"/>
    </row>
    <row r="187" spans="6:106" x14ac:dyDescent="0.35">
      <c r="F187" s="34"/>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c r="BW187" s="3"/>
      <c r="BX187" s="3"/>
      <c r="BY187" s="3"/>
      <c r="BZ187" s="3"/>
      <c r="CA187" s="3"/>
      <c r="CB187" s="3"/>
      <c r="CC187" s="3"/>
      <c r="CD187" s="3"/>
      <c r="CE187" s="3"/>
      <c r="CF187" s="3"/>
      <c r="CG187" s="3"/>
      <c r="CH187" s="3"/>
      <c r="CI187" s="3"/>
      <c r="CJ187" s="3"/>
      <c r="CK187" s="3"/>
      <c r="CL187" s="3"/>
      <c r="CM187" s="3"/>
      <c r="CN187" s="3"/>
      <c r="CO187" s="3"/>
      <c r="CP187" s="3"/>
      <c r="CQ187" s="3"/>
      <c r="CR187" s="3"/>
      <c r="CS187" s="3"/>
      <c r="CT187" s="3"/>
      <c r="CU187" s="3"/>
      <c r="CV187" s="3"/>
      <c r="CW187" s="3"/>
      <c r="CX187" s="3"/>
      <c r="CY187" s="3"/>
      <c r="CZ187" s="3"/>
      <c r="DA187" s="3"/>
      <c r="DB187" s="3"/>
    </row>
    <row r="188" spans="6:106" x14ac:dyDescent="0.35">
      <c r="F188" s="34"/>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3"/>
      <c r="CN188" s="3"/>
      <c r="CO188" s="3"/>
      <c r="CP188" s="3"/>
      <c r="CQ188" s="3"/>
      <c r="CR188" s="3"/>
      <c r="CS188" s="3"/>
      <c r="CT188" s="3"/>
      <c r="CU188" s="3"/>
      <c r="CV188" s="3"/>
      <c r="CW188" s="3"/>
      <c r="CX188" s="3"/>
      <c r="CY188" s="3"/>
      <c r="CZ188" s="3"/>
      <c r="DA188" s="3"/>
      <c r="DB188" s="3"/>
    </row>
    <row r="189" spans="6:106" x14ac:dyDescent="0.35">
      <c r="F189" s="34"/>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c r="BW189" s="3"/>
      <c r="BX189" s="3"/>
      <c r="BY189" s="3"/>
      <c r="BZ189" s="3"/>
      <c r="CA189" s="3"/>
      <c r="CB189" s="3"/>
      <c r="CC189" s="3"/>
      <c r="CD189" s="3"/>
      <c r="CE189" s="3"/>
      <c r="CF189" s="3"/>
      <c r="CG189" s="3"/>
      <c r="CH189" s="3"/>
      <c r="CI189" s="3"/>
      <c r="CJ189" s="3"/>
      <c r="CK189" s="3"/>
      <c r="CL189" s="3"/>
      <c r="CM189" s="3"/>
      <c r="CN189" s="3"/>
      <c r="CO189" s="3"/>
      <c r="CP189" s="3"/>
      <c r="CQ189" s="3"/>
      <c r="CR189" s="3"/>
      <c r="CS189" s="3"/>
      <c r="CT189" s="3"/>
      <c r="CU189" s="3"/>
      <c r="CV189" s="3"/>
      <c r="CW189" s="3"/>
      <c r="CX189" s="3"/>
      <c r="CY189" s="3"/>
      <c r="CZ189" s="3"/>
      <c r="DA189" s="3"/>
      <c r="DB189" s="3"/>
    </row>
    <row r="190" spans="6:106" x14ac:dyDescent="0.35">
      <c r="F190" s="34"/>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c r="BW190" s="3"/>
      <c r="BX190" s="3"/>
      <c r="BY190" s="3"/>
      <c r="BZ190" s="3"/>
      <c r="CA190" s="3"/>
      <c r="CB190" s="3"/>
      <c r="CC190" s="3"/>
      <c r="CD190" s="3"/>
      <c r="CE190" s="3"/>
      <c r="CF190" s="3"/>
      <c r="CG190" s="3"/>
      <c r="CH190" s="3"/>
      <c r="CI190" s="3"/>
      <c r="CJ190" s="3"/>
      <c r="CK190" s="3"/>
      <c r="CL190" s="3"/>
      <c r="CM190" s="3"/>
      <c r="CN190" s="3"/>
      <c r="CO190" s="3"/>
      <c r="CP190" s="3"/>
      <c r="CQ190" s="3"/>
      <c r="CR190" s="3"/>
      <c r="CS190" s="3"/>
      <c r="CT190" s="3"/>
      <c r="CU190" s="3"/>
      <c r="CV190" s="3"/>
      <c r="CW190" s="3"/>
      <c r="CX190" s="3"/>
      <c r="CY190" s="3"/>
      <c r="CZ190" s="3"/>
      <c r="DA190" s="3"/>
      <c r="DB190" s="3"/>
    </row>
    <row r="191" spans="6:106" x14ac:dyDescent="0.35">
      <c r="F191" s="34"/>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c r="BW191" s="3"/>
      <c r="BX191" s="3"/>
      <c r="BY191" s="3"/>
      <c r="BZ191" s="3"/>
      <c r="CA191" s="3"/>
      <c r="CB191" s="3"/>
      <c r="CC191" s="3"/>
      <c r="CD191" s="3"/>
      <c r="CE191" s="3"/>
      <c r="CF191" s="3"/>
      <c r="CG191" s="3"/>
      <c r="CH191" s="3"/>
      <c r="CI191" s="3"/>
      <c r="CJ191" s="3"/>
      <c r="CK191" s="3"/>
      <c r="CL191" s="3"/>
      <c r="CM191" s="3"/>
      <c r="CN191" s="3"/>
      <c r="CO191" s="3"/>
      <c r="CP191" s="3"/>
      <c r="CQ191" s="3"/>
      <c r="CR191" s="3"/>
      <c r="CS191" s="3"/>
      <c r="CT191" s="3"/>
      <c r="CU191" s="3"/>
      <c r="CV191" s="3"/>
      <c r="CW191" s="3"/>
      <c r="CX191" s="3"/>
      <c r="CY191" s="3"/>
      <c r="CZ191" s="3"/>
      <c r="DA191" s="3"/>
      <c r="DB191" s="3"/>
    </row>
    <row r="192" spans="6:106" x14ac:dyDescent="0.35">
      <c r="F192" s="34"/>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c r="BW192" s="3"/>
      <c r="BX192" s="3"/>
      <c r="BY192" s="3"/>
      <c r="BZ192" s="3"/>
      <c r="CA192" s="3"/>
      <c r="CB192" s="3"/>
      <c r="CC192" s="3"/>
      <c r="CD192" s="3"/>
      <c r="CE192" s="3"/>
      <c r="CF192" s="3"/>
      <c r="CG192" s="3"/>
      <c r="CH192" s="3"/>
      <c r="CI192" s="3"/>
      <c r="CJ192" s="3"/>
      <c r="CK192" s="3"/>
      <c r="CL192" s="3"/>
      <c r="CM192" s="3"/>
      <c r="CN192" s="3"/>
      <c r="CO192" s="3"/>
      <c r="CP192" s="3"/>
      <c r="CQ192" s="3"/>
      <c r="CR192" s="3"/>
      <c r="CS192" s="3"/>
      <c r="CT192" s="3"/>
      <c r="CU192" s="3"/>
      <c r="CV192" s="3"/>
      <c r="CW192" s="3"/>
      <c r="CX192" s="3"/>
      <c r="CY192" s="3"/>
      <c r="CZ192" s="3"/>
      <c r="DA192" s="3"/>
      <c r="DB192" s="3"/>
    </row>
    <row r="193" spans="6:106" x14ac:dyDescent="0.35">
      <c r="F193" s="34"/>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row>
    <row r="194" spans="6:106" x14ac:dyDescent="0.35">
      <c r="F194" s="34"/>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c r="BV194" s="3"/>
      <c r="BW194" s="3"/>
      <c r="BX194" s="3"/>
      <c r="BY194" s="3"/>
      <c r="BZ194" s="3"/>
      <c r="CA194" s="3"/>
      <c r="CB194" s="3"/>
      <c r="CC194" s="3"/>
      <c r="CD194" s="3"/>
      <c r="CE194" s="3"/>
      <c r="CF194" s="3"/>
      <c r="CG194" s="3"/>
      <c r="CH194" s="3"/>
      <c r="CI194" s="3"/>
      <c r="CJ194" s="3"/>
      <c r="CK194" s="3"/>
      <c r="CL194" s="3"/>
      <c r="CM194" s="3"/>
      <c r="CN194" s="3"/>
      <c r="CO194" s="3"/>
      <c r="CP194" s="3"/>
      <c r="CQ194" s="3"/>
      <c r="CR194" s="3"/>
      <c r="CS194" s="3"/>
      <c r="CT194" s="3"/>
      <c r="CU194" s="3"/>
      <c r="CV194" s="3"/>
      <c r="CW194" s="3"/>
      <c r="CX194" s="3"/>
      <c r="CY194" s="3"/>
      <c r="CZ194" s="3"/>
      <c r="DA194" s="3"/>
      <c r="DB194" s="3"/>
    </row>
    <row r="195" spans="6:106" x14ac:dyDescent="0.35">
      <c r="F195" s="34"/>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c r="BW195" s="3"/>
      <c r="BX195" s="3"/>
      <c r="BY195" s="3"/>
      <c r="BZ195" s="3"/>
      <c r="CA195" s="3"/>
      <c r="CB195" s="3"/>
      <c r="CC195" s="3"/>
      <c r="CD195" s="3"/>
      <c r="CE195" s="3"/>
      <c r="CF195" s="3"/>
      <c r="CG195" s="3"/>
      <c r="CH195" s="3"/>
      <c r="CI195" s="3"/>
      <c r="CJ195" s="3"/>
      <c r="CK195" s="3"/>
      <c r="CL195" s="3"/>
      <c r="CM195" s="3"/>
      <c r="CN195" s="3"/>
      <c r="CO195" s="3"/>
      <c r="CP195" s="3"/>
      <c r="CQ195" s="3"/>
      <c r="CR195" s="3"/>
      <c r="CS195" s="3"/>
      <c r="CT195" s="3"/>
      <c r="CU195" s="3"/>
      <c r="CV195" s="3"/>
      <c r="CW195" s="3"/>
      <c r="CX195" s="3"/>
      <c r="CY195" s="3"/>
      <c r="CZ195" s="3"/>
      <c r="DA195" s="3"/>
      <c r="DB195" s="3"/>
    </row>
    <row r="196" spans="6:106" x14ac:dyDescent="0.35">
      <c r="F196" s="34"/>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c r="BV196" s="3"/>
      <c r="BW196" s="3"/>
      <c r="BX196" s="3"/>
      <c r="BY196" s="3"/>
      <c r="BZ196" s="3"/>
      <c r="CA196" s="3"/>
      <c r="CB196" s="3"/>
      <c r="CC196" s="3"/>
      <c r="CD196" s="3"/>
      <c r="CE196" s="3"/>
      <c r="CF196" s="3"/>
      <c r="CG196" s="3"/>
      <c r="CH196" s="3"/>
      <c r="CI196" s="3"/>
      <c r="CJ196" s="3"/>
      <c r="CK196" s="3"/>
      <c r="CL196" s="3"/>
      <c r="CM196" s="3"/>
      <c r="CN196" s="3"/>
      <c r="CO196" s="3"/>
      <c r="CP196" s="3"/>
      <c r="CQ196" s="3"/>
      <c r="CR196" s="3"/>
      <c r="CS196" s="3"/>
      <c r="CT196" s="3"/>
      <c r="CU196" s="3"/>
      <c r="CV196" s="3"/>
      <c r="CW196" s="3"/>
      <c r="CX196" s="3"/>
      <c r="CY196" s="3"/>
      <c r="CZ196" s="3"/>
      <c r="DA196" s="3"/>
      <c r="DB196" s="3"/>
    </row>
    <row r="197" spans="6:106" x14ac:dyDescent="0.35">
      <c r="F197" s="34"/>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c r="BO197" s="3"/>
      <c r="BP197" s="3"/>
      <c r="BQ197" s="3"/>
      <c r="BR197" s="3"/>
      <c r="BS197" s="3"/>
      <c r="BT197" s="3"/>
      <c r="BU197" s="3"/>
      <c r="BV197" s="3"/>
      <c r="BW197" s="3"/>
      <c r="BX197" s="3"/>
      <c r="BY197" s="3"/>
      <c r="BZ197" s="3"/>
      <c r="CA197" s="3"/>
      <c r="CB197" s="3"/>
      <c r="CC197" s="3"/>
      <c r="CD197" s="3"/>
      <c r="CE197" s="3"/>
      <c r="CF197" s="3"/>
      <c r="CG197" s="3"/>
      <c r="CH197" s="3"/>
      <c r="CI197" s="3"/>
      <c r="CJ197" s="3"/>
      <c r="CK197" s="3"/>
      <c r="CL197" s="3"/>
      <c r="CM197" s="3"/>
      <c r="CN197" s="3"/>
      <c r="CO197" s="3"/>
      <c r="CP197" s="3"/>
      <c r="CQ197" s="3"/>
      <c r="CR197" s="3"/>
      <c r="CS197" s="3"/>
      <c r="CT197" s="3"/>
      <c r="CU197" s="3"/>
      <c r="CV197" s="3"/>
      <c r="CW197" s="3"/>
      <c r="CX197" s="3"/>
      <c r="CY197" s="3"/>
      <c r="CZ197" s="3"/>
      <c r="DA197" s="3"/>
      <c r="DB197" s="3"/>
    </row>
    <row r="198" spans="6:106" x14ac:dyDescent="0.35">
      <c r="F198" s="34"/>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c r="BO198" s="3"/>
      <c r="BP198" s="3"/>
      <c r="BQ198" s="3"/>
      <c r="BR198" s="3"/>
      <c r="BS198" s="3"/>
      <c r="BT198" s="3"/>
      <c r="BU198" s="3"/>
      <c r="BV198" s="3"/>
      <c r="BW198" s="3"/>
      <c r="BX198" s="3"/>
      <c r="BY198" s="3"/>
      <c r="BZ198" s="3"/>
      <c r="CA198" s="3"/>
      <c r="CB198" s="3"/>
      <c r="CC198" s="3"/>
      <c r="CD198" s="3"/>
      <c r="CE198" s="3"/>
      <c r="CF198" s="3"/>
      <c r="CG198" s="3"/>
      <c r="CH198" s="3"/>
      <c r="CI198" s="3"/>
      <c r="CJ198" s="3"/>
      <c r="CK198" s="3"/>
      <c r="CL198" s="3"/>
      <c r="CM198" s="3"/>
      <c r="CN198" s="3"/>
      <c r="CO198" s="3"/>
      <c r="CP198" s="3"/>
      <c r="CQ198" s="3"/>
      <c r="CR198" s="3"/>
      <c r="CS198" s="3"/>
      <c r="CT198" s="3"/>
      <c r="CU198" s="3"/>
      <c r="CV198" s="3"/>
      <c r="CW198" s="3"/>
      <c r="CX198" s="3"/>
      <c r="CY198" s="3"/>
      <c r="CZ198" s="3"/>
      <c r="DA198" s="3"/>
      <c r="DB198" s="3"/>
    </row>
    <row r="199" spans="6:106" x14ac:dyDescent="0.35">
      <c r="F199" s="34"/>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c r="BG199" s="3"/>
      <c r="BH199" s="3"/>
      <c r="BI199" s="3"/>
      <c r="BJ199" s="3"/>
      <c r="BK199" s="3"/>
      <c r="BL199" s="3"/>
      <c r="BM199" s="3"/>
      <c r="BN199" s="3"/>
      <c r="BO199" s="3"/>
      <c r="BP199" s="3"/>
      <c r="BQ199" s="3"/>
      <c r="BR199" s="3"/>
      <c r="BS199" s="3"/>
      <c r="BT199" s="3"/>
      <c r="BU199" s="3"/>
      <c r="BV199" s="3"/>
      <c r="BW199" s="3"/>
      <c r="BX199" s="3"/>
      <c r="BY199" s="3"/>
      <c r="BZ199" s="3"/>
      <c r="CA199" s="3"/>
      <c r="CB199" s="3"/>
      <c r="CC199" s="3"/>
      <c r="CD199" s="3"/>
      <c r="CE199" s="3"/>
      <c r="CF199" s="3"/>
      <c r="CG199" s="3"/>
      <c r="CH199" s="3"/>
      <c r="CI199" s="3"/>
      <c r="CJ199" s="3"/>
      <c r="CK199" s="3"/>
      <c r="CL199" s="3"/>
      <c r="CM199" s="3"/>
      <c r="CN199" s="3"/>
      <c r="CO199" s="3"/>
      <c r="CP199" s="3"/>
      <c r="CQ199" s="3"/>
      <c r="CR199" s="3"/>
      <c r="CS199" s="3"/>
      <c r="CT199" s="3"/>
      <c r="CU199" s="3"/>
      <c r="CV199" s="3"/>
      <c r="CW199" s="3"/>
      <c r="CX199" s="3"/>
      <c r="CY199" s="3"/>
      <c r="CZ199" s="3"/>
      <c r="DA199" s="3"/>
      <c r="DB199" s="3"/>
    </row>
    <row r="200" spans="6:106" x14ac:dyDescent="0.35">
      <c r="F200" s="34"/>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c r="BG200" s="3"/>
      <c r="BH200" s="3"/>
      <c r="BI200" s="3"/>
      <c r="BJ200" s="3"/>
      <c r="BK200" s="3"/>
      <c r="BL200" s="3"/>
      <c r="BM200" s="3"/>
      <c r="BN200" s="3"/>
      <c r="BO200" s="3"/>
      <c r="BP200" s="3"/>
      <c r="BQ200" s="3"/>
      <c r="BR200" s="3"/>
      <c r="BS200" s="3"/>
      <c r="BT200" s="3"/>
      <c r="BU200" s="3"/>
      <c r="BV200" s="3"/>
      <c r="BW200" s="3"/>
      <c r="BX200" s="3"/>
      <c r="BY200" s="3"/>
      <c r="BZ200" s="3"/>
      <c r="CA200" s="3"/>
      <c r="CB200" s="3"/>
      <c r="CC200" s="3"/>
      <c r="CD200" s="3"/>
      <c r="CE200" s="3"/>
      <c r="CF200" s="3"/>
      <c r="CG200" s="3"/>
      <c r="CH200" s="3"/>
      <c r="CI200" s="3"/>
      <c r="CJ200" s="3"/>
      <c r="CK200" s="3"/>
      <c r="CL200" s="3"/>
      <c r="CM200" s="3"/>
      <c r="CN200" s="3"/>
      <c r="CO200" s="3"/>
      <c r="CP200" s="3"/>
      <c r="CQ200" s="3"/>
      <c r="CR200" s="3"/>
      <c r="CS200" s="3"/>
      <c r="CT200" s="3"/>
      <c r="CU200" s="3"/>
      <c r="CV200" s="3"/>
      <c r="CW200" s="3"/>
      <c r="CX200" s="3"/>
      <c r="CY200" s="3"/>
      <c r="CZ200" s="3"/>
      <c r="DA200" s="3"/>
      <c r="DB200" s="3"/>
    </row>
    <row r="201" spans="6:106" x14ac:dyDescent="0.35">
      <c r="F201" s="34"/>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c r="BO201" s="3"/>
      <c r="BP201" s="3"/>
      <c r="BQ201" s="3"/>
      <c r="BR201" s="3"/>
      <c r="BS201" s="3"/>
      <c r="BT201" s="3"/>
      <c r="BU201" s="3"/>
      <c r="BV201" s="3"/>
      <c r="BW201" s="3"/>
      <c r="BX201" s="3"/>
      <c r="BY201" s="3"/>
      <c r="BZ201" s="3"/>
      <c r="CA201" s="3"/>
      <c r="CB201" s="3"/>
      <c r="CC201" s="3"/>
      <c r="CD201" s="3"/>
      <c r="CE201" s="3"/>
      <c r="CF201" s="3"/>
      <c r="CG201" s="3"/>
      <c r="CH201" s="3"/>
      <c r="CI201" s="3"/>
      <c r="CJ201" s="3"/>
      <c r="CK201" s="3"/>
      <c r="CL201" s="3"/>
      <c r="CM201" s="3"/>
      <c r="CN201" s="3"/>
      <c r="CO201" s="3"/>
      <c r="CP201" s="3"/>
      <c r="CQ201" s="3"/>
      <c r="CR201" s="3"/>
      <c r="CS201" s="3"/>
      <c r="CT201" s="3"/>
      <c r="CU201" s="3"/>
      <c r="CV201" s="3"/>
      <c r="CW201" s="3"/>
      <c r="CX201" s="3"/>
      <c r="CY201" s="3"/>
      <c r="CZ201" s="3"/>
      <c r="DA201" s="3"/>
      <c r="DB201" s="3"/>
    </row>
    <row r="202" spans="6:106" x14ac:dyDescent="0.35">
      <c r="F202" s="34"/>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c r="BO202" s="3"/>
      <c r="BP202" s="3"/>
      <c r="BQ202" s="3"/>
      <c r="BR202" s="3"/>
      <c r="BS202" s="3"/>
      <c r="BT202" s="3"/>
      <c r="BU202" s="3"/>
      <c r="BV202" s="3"/>
      <c r="BW202" s="3"/>
      <c r="BX202" s="3"/>
      <c r="BY202" s="3"/>
      <c r="BZ202" s="3"/>
      <c r="CA202" s="3"/>
      <c r="CB202" s="3"/>
      <c r="CC202" s="3"/>
      <c r="CD202" s="3"/>
      <c r="CE202" s="3"/>
      <c r="CF202" s="3"/>
      <c r="CG202" s="3"/>
      <c r="CH202" s="3"/>
      <c r="CI202" s="3"/>
      <c r="CJ202" s="3"/>
      <c r="CK202" s="3"/>
      <c r="CL202" s="3"/>
      <c r="CM202" s="3"/>
      <c r="CN202" s="3"/>
      <c r="CO202" s="3"/>
      <c r="CP202" s="3"/>
      <c r="CQ202" s="3"/>
      <c r="CR202" s="3"/>
      <c r="CS202" s="3"/>
      <c r="CT202" s="3"/>
      <c r="CU202" s="3"/>
      <c r="CV202" s="3"/>
      <c r="CW202" s="3"/>
      <c r="CX202" s="3"/>
      <c r="CY202" s="3"/>
      <c r="CZ202" s="3"/>
      <c r="DA202" s="3"/>
      <c r="DB202" s="3"/>
    </row>
    <row r="203" spans="6:106" x14ac:dyDescent="0.35">
      <c r="F203" s="34"/>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c r="BS203" s="3"/>
      <c r="BT203" s="3"/>
      <c r="BU203" s="3"/>
      <c r="BV203" s="3"/>
      <c r="BW203" s="3"/>
      <c r="BX203" s="3"/>
      <c r="BY203" s="3"/>
      <c r="BZ203" s="3"/>
      <c r="CA203" s="3"/>
      <c r="CB203" s="3"/>
      <c r="CC203" s="3"/>
      <c r="CD203" s="3"/>
      <c r="CE203" s="3"/>
      <c r="CF203" s="3"/>
      <c r="CG203" s="3"/>
      <c r="CH203" s="3"/>
      <c r="CI203" s="3"/>
      <c r="CJ203" s="3"/>
      <c r="CK203" s="3"/>
      <c r="CL203" s="3"/>
      <c r="CM203" s="3"/>
      <c r="CN203" s="3"/>
      <c r="CO203" s="3"/>
      <c r="CP203" s="3"/>
      <c r="CQ203" s="3"/>
      <c r="CR203" s="3"/>
      <c r="CS203" s="3"/>
      <c r="CT203" s="3"/>
      <c r="CU203" s="3"/>
      <c r="CV203" s="3"/>
      <c r="CW203" s="3"/>
      <c r="CX203" s="3"/>
      <c r="CY203" s="3"/>
      <c r="CZ203" s="3"/>
      <c r="DA203" s="3"/>
      <c r="DB203" s="3"/>
    </row>
    <row r="204" spans="6:106" x14ac:dyDescent="0.35">
      <c r="F204" s="34"/>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row>
    <row r="205" spans="6:106" x14ac:dyDescent="0.35">
      <c r="F205" s="34"/>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c r="BO205" s="3"/>
      <c r="BP205" s="3"/>
      <c r="BQ205" s="3"/>
      <c r="BR205" s="3"/>
      <c r="BS205" s="3"/>
      <c r="BT205" s="3"/>
      <c r="BU205" s="3"/>
      <c r="BV205" s="3"/>
      <c r="BW205" s="3"/>
      <c r="BX205" s="3"/>
      <c r="BY205" s="3"/>
      <c r="BZ205" s="3"/>
      <c r="CA205" s="3"/>
      <c r="CB205" s="3"/>
      <c r="CC205" s="3"/>
      <c r="CD205" s="3"/>
      <c r="CE205" s="3"/>
      <c r="CF205" s="3"/>
      <c r="CG205" s="3"/>
      <c r="CH205" s="3"/>
      <c r="CI205" s="3"/>
      <c r="CJ205" s="3"/>
      <c r="CK205" s="3"/>
      <c r="CL205" s="3"/>
      <c r="CM205" s="3"/>
      <c r="CN205" s="3"/>
      <c r="CO205" s="3"/>
      <c r="CP205" s="3"/>
      <c r="CQ205" s="3"/>
      <c r="CR205" s="3"/>
      <c r="CS205" s="3"/>
      <c r="CT205" s="3"/>
      <c r="CU205" s="3"/>
      <c r="CV205" s="3"/>
      <c r="CW205" s="3"/>
      <c r="CX205" s="3"/>
      <c r="CY205" s="3"/>
      <c r="CZ205" s="3"/>
      <c r="DA205" s="3"/>
      <c r="DB205" s="3"/>
    </row>
    <row r="206" spans="6:106" x14ac:dyDescent="0.35">
      <c r="F206" s="34"/>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c r="BW206" s="3"/>
      <c r="BX206" s="3"/>
      <c r="BY206" s="3"/>
      <c r="BZ206" s="3"/>
      <c r="CA206" s="3"/>
      <c r="CB206" s="3"/>
      <c r="CC206" s="3"/>
      <c r="CD206" s="3"/>
      <c r="CE206" s="3"/>
      <c r="CF206" s="3"/>
      <c r="CG206" s="3"/>
      <c r="CH206" s="3"/>
      <c r="CI206" s="3"/>
      <c r="CJ206" s="3"/>
      <c r="CK206" s="3"/>
      <c r="CL206" s="3"/>
      <c r="CM206" s="3"/>
      <c r="CN206" s="3"/>
      <c r="CO206" s="3"/>
      <c r="CP206" s="3"/>
      <c r="CQ206" s="3"/>
      <c r="CR206" s="3"/>
      <c r="CS206" s="3"/>
      <c r="CT206" s="3"/>
      <c r="CU206" s="3"/>
      <c r="CV206" s="3"/>
      <c r="CW206" s="3"/>
      <c r="CX206" s="3"/>
      <c r="CY206" s="3"/>
      <c r="CZ206" s="3"/>
      <c r="DA206" s="3"/>
      <c r="DB206" s="3"/>
    </row>
    <row r="207" spans="6:106" x14ac:dyDescent="0.35">
      <c r="F207" s="34"/>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c r="BS207" s="3"/>
      <c r="BT207" s="3"/>
      <c r="BU207" s="3"/>
      <c r="BV207" s="3"/>
      <c r="BW207" s="3"/>
      <c r="BX207" s="3"/>
      <c r="BY207" s="3"/>
      <c r="BZ207" s="3"/>
      <c r="CA207" s="3"/>
      <c r="CB207" s="3"/>
      <c r="CC207" s="3"/>
      <c r="CD207" s="3"/>
      <c r="CE207" s="3"/>
      <c r="CF207" s="3"/>
      <c r="CG207" s="3"/>
      <c r="CH207" s="3"/>
      <c r="CI207" s="3"/>
      <c r="CJ207" s="3"/>
      <c r="CK207" s="3"/>
      <c r="CL207" s="3"/>
      <c r="CM207" s="3"/>
      <c r="CN207" s="3"/>
      <c r="CO207" s="3"/>
      <c r="CP207" s="3"/>
      <c r="CQ207" s="3"/>
      <c r="CR207" s="3"/>
      <c r="CS207" s="3"/>
      <c r="CT207" s="3"/>
      <c r="CU207" s="3"/>
      <c r="CV207" s="3"/>
      <c r="CW207" s="3"/>
      <c r="CX207" s="3"/>
      <c r="CY207" s="3"/>
      <c r="CZ207" s="3"/>
      <c r="DA207" s="3"/>
      <c r="DB207" s="3"/>
    </row>
    <row r="208" spans="6:106" x14ac:dyDescent="0.35">
      <c r="F208" s="34"/>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c r="BS208" s="3"/>
      <c r="BT208" s="3"/>
      <c r="BU208" s="3"/>
      <c r="BV208" s="3"/>
      <c r="BW208" s="3"/>
      <c r="BX208" s="3"/>
      <c r="BY208" s="3"/>
      <c r="BZ208" s="3"/>
      <c r="CA208" s="3"/>
      <c r="CB208" s="3"/>
      <c r="CC208" s="3"/>
      <c r="CD208" s="3"/>
      <c r="CE208" s="3"/>
      <c r="CF208" s="3"/>
      <c r="CG208" s="3"/>
      <c r="CH208" s="3"/>
      <c r="CI208" s="3"/>
      <c r="CJ208" s="3"/>
      <c r="CK208" s="3"/>
      <c r="CL208" s="3"/>
      <c r="CM208" s="3"/>
      <c r="CN208" s="3"/>
      <c r="CO208" s="3"/>
      <c r="CP208" s="3"/>
      <c r="CQ208" s="3"/>
      <c r="CR208" s="3"/>
      <c r="CS208" s="3"/>
      <c r="CT208" s="3"/>
      <c r="CU208" s="3"/>
      <c r="CV208" s="3"/>
      <c r="CW208" s="3"/>
      <c r="CX208" s="3"/>
      <c r="CY208" s="3"/>
      <c r="CZ208" s="3"/>
      <c r="DA208" s="3"/>
      <c r="DB208" s="3"/>
    </row>
    <row r="209" spans="6:106" x14ac:dyDescent="0.35">
      <c r="F209" s="34"/>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c r="BG209" s="3"/>
      <c r="BH209" s="3"/>
      <c r="BI209" s="3"/>
      <c r="BJ209" s="3"/>
      <c r="BK209" s="3"/>
      <c r="BL209" s="3"/>
      <c r="BM209" s="3"/>
      <c r="BN209" s="3"/>
      <c r="BO209" s="3"/>
      <c r="BP209" s="3"/>
      <c r="BQ209" s="3"/>
      <c r="BR209" s="3"/>
      <c r="BS209" s="3"/>
      <c r="BT209" s="3"/>
      <c r="BU209" s="3"/>
      <c r="BV209" s="3"/>
      <c r="BW209" s="3"/>
      <c r="BX209" s="3"/>
      <c r="BY209" s="3"/>
      <c r="BZ209" s="3"/>
      <c r="CA209" s="3"/>
      <c r="CB209" s="3"/>
      <c r="CC209" s="3"/>
      <c r="CD209" s="3"/>
      <c r="CE209" s="3"/>
      <c r="CF209" s="3"/>
      <c r="CG209" s="3"/>
      <c r="CH209" s="3"/>
      <c r="CI209" s="3"/>
      <c r="CJ209" s="3"/>
      <c r="CK209" s="3"/>
      <c r="CL209" s="3"/>
      <c r="CM209" s="3"/>
      <c r="CN209" s="3"/>
      <c r="CO209" s="3"/>
      <c r="CP209" s="3"/>
      <c r="CQ209" s="3"/>
      <c r="CR209" s="3"/>
      <c r="CS209" s="3"/>
      <c r="CT209" s="3"/>
      <c r="CU209" s="3"/>
      <c r="CV209" s="3"/>
      <c r="CW209" s="3"/>
      <c r="CX209" s="3"/>
      <c r="CY209" s="3"/>
      <c r="CZ209" s="3"/>
      <c r="DA209" s="3"/>
      <c r="DB209" s="3"/>
    </row>
    <row r="210" spans="6:106" x14ac:dyDescent="0.35">
      <c r="F210" s="34"/>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c r="BO210" s="3"/>
      <c r="BP210" s="3"/>
      <c r="BQ210" s="3"/>
      <c r="BR210" s="3"/>
      <c r="BS210" s="3"/>
      <c r="BT210" s="3"/>
      <c r="BU210" s="3"/>
      <c r="BV210" s="3"/>
      <c r="BW210" s="3"/>
      <c r="BX210" s="3"/>
      <c r="BY210" s="3"/>
      <c r="BZ210" s="3"/>
      <c r="CA210" s="3"/>
      <c r="CB210" s="3"/>
      <c r="CC210" s="3"/>
      <c r="CD210" s="3"/>
      <c r="CE210" s="3"/>
      <c r="CF210" s="3"/>
      <c r="CG210" s="3"/>
      <c r="CH210" s="3"/>
      <c r="CI210" s="3"/>
      <c r="CJ210" s="3"/>
      <c r="CK210" s="3"/>
      <c r="CL210" s="3"/>
      <c r="CM210" s="3"/>
      <c r="CN210" s="3"/>
      <c r="CO210" s="3"/>
      <c r="CP210" s="3"/>
      <c r="CQ210" s="3"/>
      <c r="CR210" s="3"/>
      <c r="CS210" s="3"/>
      <c r="CT210" s="3"/>
      <c r="CU210" s="3"/>
      <c r="CV210" s="3"/>
      <c r="CW210" s="3"/>
      <c r="CX210" s="3"/>
      <c r="CY210" s="3"/>
      <c r="CZ210" s="3"/>
      <c r="DA210" s="3"/>
      <c r="DB210" s="3"/>
    </row>
    <row r="211" spans="6:106" x14ac:dyDescent="0.35">
      <c r="F211" s="34"/>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c r="BS211" s="3"/>
      <c r="BT211" s="3"/>
      <c r="BU211" s="3"/>
      <c r="BV211" s="3"/>
      <c r="BW211" s="3"/>
      <c r="BX211" s="3"/>
      <c r="BY211" s="3"/>
      <c r="BZ211" s="3"/>
      <c r="CA211" s="3"/>
      <c r="CB211" s="3"/>
      <c r="CC211" s="3"/>
      <c r="CD211" s="3"/>
      <c r="CE211" s="3"/>
      <c r="CF211" s="3"/>
      <c r="CG211" s="3"/>
      <c r="CH211" s="3"/>
      <c r="CI211" s="3"/>
      <c r="CJ211" s="3"/>
      <c r="CK211" s="3"/>
      <c r="CL211" s="3"/>
      <c r="CM211" s="3"/>
      <c r="CN211" s="3"/>
      <c r="CO211" s="3"/>
      <c r="CP211" s="3"/>
      <c r="CQ211" s="3"/>
      <c r="CR211" s="3"/>
      <c r="CS211" s="3"/>
      <c r="CT211" s="3"/>
      <c r="CU211" s="3"/>
      <c r="CV211" s="3"/>
      <c r="CW211" s="3"/>
      <c r="CX211" s="3"/>
      <c r="CY211" s="3"/>
      <c r="CZ211" s="3"/>
      <c r="DA211" s="3"/>
      <c r="DB211" s="3"/>
    </row>
    <row r="212" spans="6:106" x14ac:dyDescent="0.35">
      <c r="F212" s="34"/>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c r="BS212" s="3"/>
      <c r="BT212" s="3"/>
      <c r="BU212" s="3"/>
      <c r="BV212" s="3"/>
      <c r="BW212" s="3"/>
      <c r="BX212" s="3"/>
      <c r="BY212" s="3"/>
      <c r="BZ212" s="3"/>
      <c r="CA212" s="3"/>
      <c r="CB212" s="3"/>
      <c r="CC212" s="3"/>
      <c r="CD212" s="3"/>
      <c r="CE212" s="3"/>
      <c r="CF212" s="3"/>
      <c r="CG212" s="3"/>
      <c r="CH212" s="3"/>
      <c r="CI212" s="3"/>
      <c r="CJ212" s="3"/>
      <c r="CK212" s="3"/>
      <c r="CL212" s="3"/>
      <c r="CM212" s="3"/>
      <c r="CN212" s="3"/>
      <c r="CO212" s="3"/>
      <c r="CP212" s="3"/>
      <c r="CQ212" s="3"/>
      <c r="CR212" s="3"/>
      <c r="CS212" s="3"/>
      <c r="CT212" s="3"/>
      <c r="CU212" s="3"/>
      <c r="CV212" s="3"/>
      <c r="CW212" s="3"/>
      <c r="CX212" s="3"/>
      <c r="CY212" s="3"/>
      <c r="CZ212" s="3"/>
      <c r="DA212" s="3"/>
      <c r="DB212" s="3"/>
    </row>
    <row r="213" spans="6:106" x14ac:dyDescent="0.35">
      <c r="F213" s="34"/>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c r="BO213" s="3"/>
      <c r="BP213" s="3"/>
      <c r="BQ213" s="3"/>
      <c r="BR213" s="3"/>
      <c r="BS213" s="3"/>
      <c r="BT213" s="3"/>
      <c r="BU213" s="3"/>
      <c r="BV213" s="3"/>
      <c r="BW213" s="3"/>
      <c r="BX213" s="3"/>
      <c r="BY213" s="3"/>
      <c r="BZ213" s="3"/>
      <c r="CA213" s="3"/>
      <c r="CB213" s="3"/>
      <c r="CC213" s="3"/>
      <c r="CD213" s="3"/>
      <c r="CE213" s="3"/>
      <c r="CF213" s="3"/>
      <c r="CG213" s="3"/>
      <c r="CH213" s="3"/>
      <c r="CI213" s="3"/>
      <c r="CJ213" s="3"/>
      <c r="CK213" s="3"/>
      <c r="CL213" s="3"/>
      <c r="CM213" s="3"/>
      <c r="CN213" s="3"/>
      <c r="CO213" s="3"/>
      <c r="CP213" s="3"/>
      <c r="CQ213" s="3"/>
      <c r="CR213" s="3"/>
      <c r="CS213" s="3"/>
      <c r="CT213" s="3"/>
      <c r="CU213" s="3"/>
      <c r="CV213" s="3"/>
      <c r="CW213" s="3"/>
      <c r="CX213" s="3"/>
      <c r="CY213" s="3"/>
      <c r="CZ213" s="3"/>
      <c r="DA213" s="3"/>
      <c r="DB213" s="3"/>
    </row>
    <row r="214" spans="6:106" x14ac:dyDescent="0.35">
      <c r="F214" s="34"/>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c r="BO214" s="3"/>
      <c r="BP214" s="3"/>
      <c r="BQ214" s="3"/>
      <c r="BR214" s="3"/>
      <c r="BS214" s="3"/>
      <c r="BT214" s="3"/>
      <c r="BU214" s="3"/>
      <c r="BV214" s="3"/>
      <c r="BW214" s="3"/>
      <c r="BX214" s="3"/>
      <c r="BY214" s="3"/>
      <c r="BZ214" s="3"/>
      <c r="CA214" s="3"/>
      <c r="CB214" s="3"/>
      <c r="CC214" s="3"/>
      <c r="CD214" s="3"/>
      <c r="CE214" s="3"/>
      <c r="CF214" s="3"/>
      <c r="CG214" s="3"/>
      <c r="CH214" s="3"/>
      <c r="CI214" s="3"/>
      <c r="CJ214" s="3"/>
      <c r="CK214" s="3"/>
      <c r="CL214" s="3"/>
      <c r="CM214" s="3"/>
      <c r="CN214" s="3"/>
      <c r="CO214" s="3"/>
      <c r="CP214" s="3"/>
      <c r="CQ214" s="3"/>
      <c r="CR214" s="3"/>
      <c r="CS214" s="3"/>
      <c r="CT214" s="3"/>
      <c r="CU214" s="3"/>
      <c r="CV214" s="3"/>
      <c r="CW214" s="3"/>
      <c r="CX214" s="3"/>
      <c r="CY214" s="3"/>
      <c r="CZ214" s="3"/>
      <c r="DA214" s="3"/>
      <c r="DB214" s="3"/>
    </row>
    <row r="215" spans="6:106" x14ac:dyDescent="0.35">
      <c r="F215" s="34"/>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row>
    <row r="216" spans="6:106" x14ac:dyDescent="0.35">
      <c r="F216" s="34"/>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c r="BO216" s="3"/>
      <c r="BP216" s="3"/>
      <c r="BQ216" s="3"/>
      <c r="BR216" s="3"/>
      <c r="BS216" s="3"/>
      <c r="BT216" s="3"/>
      <c r="BU216" s="3"/>
      <c r="BV216" s="3"/>
      <c r="BW216" s="3"/>
      <c r="BX216" s="3"/>
      <c r="BY216" s="3"/>
      <c r="BZ216" s="3"/>
      <c r="CA216" s="3"/>
      <c r="CB216" s="3"/>
      <c r="CC216" s="3"/>
      <c r="CD216" s="3"/>
      <c r="CE216" s="3"/>
      <c r="CF216" s="3"/>
      <c r="CG216" s="3"/>
      <c r="CH216" s="3"/>
      <c r="CI216" s="3"/>
      <c r="CJ216" s="3"/>
      <c r="CK216" s="3"/>
      <c r="CL216" s="3"/>
      <c r="CM216" s="3"/>
      <c r="CN216" s="3"/>
      <c r="CO216" s="3"/>
      <c r="CP216" s="3"/>
      <c r="CQ216" s="3"/>
      <c r="CR216" s="3"/>
      <c r="CS216" s="3"/>
      <c r="CT216" s="3"/>
      <c r="CU216" s="3"/>
      <c r="CV216" s="3"/>
      <c r="CW216" s="3"/>
      <c r="CX216" s="3"/>
      <c r="CY216" s="3"/>
      <c r="CZ216" s="3"/>
      <c r="DA216" s="3"/>
      <c r="DB216" s="3"/>
    </row>
    <row r="217" spans="6:106" x14ac:dyDescent="0.35">
      <c r="F217" s="34"/>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c r="BO217" s="3"/>
      <c r="BP217" s="3"/>
      <c r="BQ217" s="3"/>
      <c r="BR217" s="3"/>
      <c r="BS217" s="3"/>
      <c r="BT217" s="3"/>
      <c r="BU217" s="3"/>
      <c r="BV217" s="3"/>
      <c r="BW217" s="3"/>
      <c r="BX217" s="3"/>
      <c r="BY217" s="3"/>
      <c r="BZ217" s="3"/>
      <c r="CA217" s="3"/>
      <c r="CB217" s="3"/>
      <c r="CC217" s="3"/>
      <c r="CD217" s="3"/>
      <c r="CE217" s="3"/>
      <c r="CF217" s="3"/>
      <c r="CG217" s="3"/>
      <c r="CH217" s="3"/>
      <c r="CI217" s="3"/>
      <c r="CJ217" s="3"/>
      <c r="CK217" s="3"/>
      <c r="CL217" s="3"/>
      <c r="CM217" s="3"/>
      <c r="CN217" s="3"/>
      <c r="CO217" s="3"/>
      <c r="CP217" s="3"/>
      <c r="CQ217" s="3"/>
      <c r="CR217" s="3"/>
      <c r="CS217" s="3"/>
      <c r="CT217" s="3"/>
      <c r="CU217" s="3"/>
      <c r="CV217" s="3"/>
      <c r="CW217" s="3"/>
      <c r="CX217" s="3"/>
      <c r="CY217" s="3"/>
      <c r="CZ217" s="3"/>
      <c r="DA217" s="3"/>
      <c r="DB217" s="3"/>
    </row>
    <row r="218" spans="6:106" x14ac:dyDescent="0.35">
      <c r="F218" s="34"/>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c r="BO218" s="3"/>
      <c r="BP218" s="3"/>
      <c r="BQ218" s="3"/>
      <c r="BR218" s="3"/>
      <c r="BS218" s="3"/>
      <c r="BT218" s="3"/>
      <c r="BU218" s="3"/>
      <c r="BV218" s="3"/>
      <c r="BW218" s="3"/>
      <c r="BX218" s="3"/>
      <c r="BY218" s="3"/>
      <c r="BZ218" s="3"/>
      <c r="CA218" s="3"/>
      <c r="CB218" s="3"/>
      <c r="CC218" s="3"/>
      <c r="CD218" s="3"/>
      <c r="CE218" s="3"/>
      <c r="CF218" s="3"/>
      <c r="CG218" s="3"/>
      <c r="CH218" s="3"/>
      <c r="CI218" s="3"/>
      <c r="CJ218" s="3"/>
      <c r="CK218" s="3"/>
      <c r="CL218" s="3"/>
      <c r="CM218" s="3"/>
      <c r="CN218" s="3"/>
      <c r="CO218" s="3"/>
      <c r="CP218" s="3"/>
      <c r="CQ218" s="3"/>
      <c r="CR218" s="3"/>
      <c r="CS218" s="3"/>
      <c r="CT218" s="3"/>
      <c r="CU218" s="3"/>
      <c r="CV218" s="3"/>
      <c r="CW218" s="3"/>
      <c r="CX218" s="3"/>
      <c r="CY218" s="3"/>
      <c r="CZ218" s="3"/>
      <c r="DA218" s="3"/>
      <c r="DB218" s="3"/>
    </row>
    <row r="219" spans="6:106" x14ac:dyDescent="0.35">
      <c r="F219" s="34"/>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c r="BO219" s="3"/>
      <c r="BP219" s="3"/>
      <c r="BQ219" s="3"/>
      <c r="BR219" s="3"/>
      <c r="BS219" s="3"/>
      <c r="BT219" s="3"/>
      <c r="BU219" s="3"/>
      <c r="BV219" s="3"/>
      <c r="BW219" s="3"/>
      <c r="BX219" s="3"/>
      <c r="BY219" s="3"/>
      <c r="BZ219" s="3"/>
      <c r="CA219" s="3"/>
      <c r="CB219" s="3"/>
      <c r="CC219" s="3"/>
      <c r="CD219" s="3"/>
      <c r="CE219" s="3"/>
      <c r="CF219" s="3"/>
      <c r="CG219" s="3"/>
      <c r="CH219" s="3"/>
      <c r="CI219" s="3"/>
      <c r="CJ219" s="3"/>
      <c r="CK219" s="3"/>
      <c r="CL219" s="3"/>
      <c r="CM219" s="3"/>
      <c r="CN219" s="3"/>
      <c r="CO219" s="3"/>
      <c r="CP219" s="3"/>
      <c r="CQ219" s="3"/>
      <c r="CR219" s="3"/>
      <c r="CS219" s="3"/>
      <c r="CT219" s="3"/>
      <c r="CU219" s="3"/>
      <c r="CV219" s="3"/>
      <c r="CW219" s="3"/>
      <c r="CX219" s="3"/>
      <c r="CY219" s="3"/>
      <c r="CZ219" s="3"/>
      <c r="DA219" s="3"/>
      <c r="DB219" s="3"/>
    </row>
    <row r="220" spans="6:106" x14ac:dyDescent="0.35">
      <c r="F220" s="34"/>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c r="BO220" s="3"/>
      <c r="BP220" s="3"/>
      <c r="BQ220" s="3"/>
      <c r="BR220" s="3"/>
      <c r="BS220" s="3"/>
      <c r="BT220" s="3"/>
      <c r="BU220" s="3"/>
      <c r="BV220" s="3"/>
      <c r="BW220" s="3"/>
      <c r="BX220" s="3"/>
      <c r="BY220" s="3"/>
      <c r="BZ220" s="3"/>
      <c r="CA220" s="3"/>
      <c r="CB220" s="3"/>
      <c r="CC220" s="3"/>
      <c r="CD220" s="3"/>
      <c r="CE220" s="3"/>
      <c r="CF220" s="3"/>
      <c r="CG220" s="3"/>
      <c r="CH220" s="3"/>
      <c r="CI220" s="3"/>
      <c r="CJ220" s="3"/>
      <c r="CK220" s="3"/>
      <c r="CL220" s="3"/>
      <c r="CM220" s="3"/>
      <c r="CN220" s="3"/>
      <c r="CO220" s="3"/>
      <c r="CP220" s="3"/>
      <c r="CQ220" s="3"/>
      <c r="CR220" s="3"/>
      <c r="CS220" s="3"/>
      <c r="CT220" s="3"/>
      <c r="CU220" s="3"/>
      <c r="CV220" s="3"/>
      <c r="CW220" s="3"/>
      <c r="CX220" s="3"/>
      <c r="CY220" s="3"/>
      <c r="CZ220" s="3"/>
      <c r="DA220" s="3"/>
      <c r="DB220" s="3"/>
    </row>
    <row r="221" spans="6:106" x14ac:dyDescent="0.35">
      <c r="F221" s="34"/>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c r="BO221" s="3"/>
      <c r="BP221" s="3"/>
      <c r="BQ221" s="3"/>
      <c r="BR221" s="3"/>
      <c r="BS221" s="3"/>
      <c r="BT221" s="3"/>
      <c r="BU221" s="3"/>
      <c r="BV221" s="3"/>
      <c r="BW221" s="3"/>
      <c r="BX221" s="3"/>
      <c r="BY221" s="3"/>
      <c r="BZ221" s="3"/>
      <c r="CA221" s="3"/>
      <c r="CB221" s="3"/>
      <c r="CC221" s="3"/>
      <c r="CD221" s="3"/>
      <c r="CE221" s="3"/>
      <c r="CF221" s="3"/>
      <c r="CG221" s="3"/>
      <c r="CH221" s="3"/>
      <c r="CI221" s="3"/>
      <c r="CJ221" s="3"/>
      <c r="CK221" s="3"/>
      <c r="CL221" s="3"/>
      <c r="CM221" s="3"/>
      <c r="CN221" s="3"/>
      <c r="CO221" s="3"/>
      <c r="CP221" s="3"/>
      <c r="CQ221" s="3"/>
      <c r="CR221" s="3"/>
      <c r="CS221" s="3"/>
      <c r="CT221" s="3"/>
      <c r="CU221" s="3"/>
      <c r="CV221" s="3"/>
      <c r="CW221" s="3"/>
      <c r="CX221" s="3"/>
      <c r="CY221" s="3"/>
      <c r="CZ221" s="3"/>
      <c r="DA221" s="3"/>
      <c r="DB221" s="3"/>
    </row>
    <row r="222" spans="6:106" x14ac:dyDescent="0.35">
      <c r="F222" s="34"/>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c r="BO222" s="3"/>
      <c r="BP222" s="3"/>
      <c r="BQ222" s="3"/>
      <c r="BR222" s="3"/>
      <c r="BS222" s="3"/>
      <c r="BT222" s="3"/>
      <c r="BU222" s="3"/>
      <c r="BV222" s="3"/>
      <c r="BW222" s="3"/>
      <c r="BX222" s="3"/>
      <c r="BY222" s="3"/>
      <c r="BZ222" s="3"/>
      <c r="CA222" s="3"/>
      <c r="CB222" s="3"/>
      <c r="CC222" s="3"/>
      <c r="CD222" s="3"/>
      <c r="CE222" s="3"/>
      <c r="CF222" s="3"/>
      <c r="CG222" s="3"/>
      <c r="CH222" s="3"/>
      <c r="CI222" s="3"/>
      <c r="CJ222" s="3"/>
      <c r="CK222" s="3"/>
      <c r="CL222" s="3"/>
      <c r="CM222" s="3"/>
      <c r="CN222" s="3"/>
      <c r="CO222" s="3"/>
      <c r="CP222" s="3"/>
      <c r="CQ222" s="3"/>
      <c r="CR222" s="3"/>
      <c r="CS222" s="3"/>
      <c r="CT222" s="3"/>
      <c r="CU222" s="3"/>
      <c r="CV222" s="3"/>
      <c r="CW222" s="3"/>
      <c r="CX222" s="3"/>
      <c r="CY222" s="3"/>
      <c r="CZ222" s="3"/>
      <c r="DA222" s="3"/>
      <c r="DB222" s="3"/>
    </row>
    <row r="223" spans="6:106" x14ac:dyDescent="0.35">
      <c r="F223" s="34"/>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c r="BO223" s="3"/>
      <c r="BP223" s="3"/>
      <c r="BQ223" s="3"/>
      <c r="BR223" s="3"/>
      <c r="BS223" s="3"/>
      <c r="BT223" s="3"/>
      <c r="BU223" s="3"/>
      <c r="BV223" s="3"/>
      <c r="BW223" s="3"/>
      <c r="BX223" s="3"/>
      <c r="BY223" s="3"/>
      <c r="BZ223" s="3"/>
      <c r="CA223" s="3"/>
      <c r="CB223" s="3"/>
      <c r="CC223" s="3"/>
      <c r="CD223" s="3"/>
      <c r="CE223" s="3"/>
      <c r="CF223" s="3"/>
      <c r="CG223" s="3"/>
      <c r="CH223" s="3"/>
      <c r="CI223" s="3"/>
      <c r="CJ223" s="3"/>
      <c r="CK223" s="3"/>
      <c r="CL223" s="3"/>
      <c r="CM223" s="3"/>
      <c r="CN223" s="3"/>
      <c r="CO223" s="3"/>
      <c r="CP223" s="3"/>
      <c r="CQ223" s="3"/>
      <c r="CR223" s="3"/>
      <c r="CS223" s="3"/>
      <c r="CT223" s="3"/>
      <c r="CU223" s="3"/>
      <c r="CV223" s="3"/>
      <c r="CW223" s="3"/>
      <c r="CX223" s="3"/>
      <c r="CY223" s="3"/>
      <c r="CZ223" s="3"/>
      <c r="DA223" s="3"/>
      <c r="DB223" s="3"/>
    </row>
    <row r="224" spans="6:106" x14ac:dyDescent="0.35">
      <c r="F224" s="34"/>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c r="BV224" s="3"/>
      <c r="BW224" s="3"/>
      <c r="BX224" s="3"/>
      <c r="BY224" s="3"/>
      <c r="BZ224" s="3"/>
      <c r="CA224" s="3"/>
      <c r="CB224" s="3"/>
      <c r="CC224" s="3"/>
      <c r="CD224" s="3"/>
      <c r="CE224" s="3"/>
      <c r="CF224" s="3"/>
      <c r="CG224" s="3"/>
      <c r="CH224" s="3"/>
      <c r="CI224" s="3"/>
      <c r="CJ224" s="3"/>
      <c r="CK224" s="3"/>
      <c r="CL224" s="3"/>
      <c r="CM224" s="3"/>
      <c r="CN224" s="3"/>
      <c r="CO224" s="3"/>
      <c r="CP224" s="3"/>
      <c r="CQ224" s="3"/>
      <c r="CR224" s="3"/>
      <c r="CS224" s="3"/>
      <c r="CT224" s="3"/>
      <c r="CU224" s="3"/>
      <c r="CV224" s="3"/>
      <c r="CW224" s="3"/>
      <c r="CX224" s="3"/>
      <c r="CY224" s="3"/>
      <c r="CZ224" s="3"/>
      <c r="DA224" s="3"/>
      <c r="DB224" s="3"/>
    </row>
    <row r="225" spans="6:106" x14ac:dyDescent="0.35">
      <c r="F225" s="34"/>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c r="BV225" s="3"/>
      <c r="BW225" s="3"/>
      <c r="BX225" s="3"/>
      <c r="BY225" s="3"/>
      <c r="BZ225" s="3"/>
      <c r="CA225" s="3"/>
      <c r="CB225" s="3"/>
      <c r="CC225" s="3"/>
      <c r="CD225" s="3"/>
      <c r="CE225" s="3"/>
      <c r="CF225" s="3"/>
      <c r="CG225" s="3"/>
      <c r="CH225" s="3"/>
      <c r="CI225" s="3"/>
      <c r="CJ225" s="3"/>
      <c r="CK225" s="3"/>
      <c r="CL225" s="3"/>
      <c r="CM225" s="3"/>
      <c r="CN225" s="3"/>
      <c r="CO225" s="3"/>
      <c r="CP225" s="3"/>
      <c r="CQ225" s="3"/>
      <c r="CR225" s="3"/>
      <c r="CS225" s="3"/>
      <c r="CT225" s="3"/>
      <c r="CU225" s="3"/>
      <c r="CV225" s="3"/>
      <c r="CW225" s="3"/>
      <c r="CX225" s="3"/>
      <c r="CY225" s="3"/>
      <c r="CZ225" s="3"/>
      <c r="DA225" s="3"/>
      <c r="DB225" s="3"/>
    </row>
    <row r="226" spans="6:106" x14ac:dyDescent="0.35">
      <c r="F226" s="34"/>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row>
    <row r="227" spans="6:106" x14ac:dyDescent="0.35">
      <c r="F227" s="34"/>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c r="BV227" s="3"/>
      <c r="BW227" s="3"/>
      <c r="BX227" s="3"/>
      <c r="BY227" s="3"/>
      <c r="BZ227" s="3"/>
      <c r="CA227" s="3"/>
      <c r="CB227" s="3"/>
      <c r="CC227" s="3"/>
      <c r="CD227" s="3"/>
      <c r="CE227" s="3"/>
      <c r="CF227" s="3"/>
      <c r="CG227" s="3"/>
      <c r="CH227" s="3"/>
      <c r="CI227" s="3"/>
      <c r="CJ227" s="3"/>
      <c r="CK227" s="3"/>
      <c r="CL227" s="3"/>
      <c r="CM227" s="3"/>
      <c r="CN227" s="3"/>
      <c r="CO227" s="3"/>
      <c r="CP227" s="3"/>
      <c r="CQ227" s="3"/>
      <c r="CR227" s="3"/>
      <c r="CS227" s="3"/>
      <c r="CT227" s="3"/>
      <c r="CU227" s="3"/>
      <c r="CV227" s="3"/>
      <c r="CW227" s="3"/>
      <c r="CX227" s="3"/>
      <c r="CY227" s="3"/>
      <c r="CZ227" s="3"/>
      <c r="DA227" s="3"/>
      <c r="DB227" s="3"/>
    </row>
    <row r="228" spans="6:106" x14ac:dyDescent="0.35">
      <c r="F228" s="34"/>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c r="BV228" s="3"/>
      <c r="BW228" s="3"/>
      <c r="BX228" s="3"/>
      <c r="BY228" s="3"/>
      <c r="BZ228" s="3"/>
      <c r="CA228" s="3"/>
      <c r="CB228" s="3"/>
      <c r="CC228" s="3"/>
      <c r="CD228" s="3"/>
      <c r="CE228" s="3"/>
      <c r="CF228" s="3"/>
      <c r="CG228" s="3"/>
      <c r="CH228" s="3"/>
      <c r="CI228" s="3"/>
      <c r="CJ228" s="3"/>
      <c r="CK228" s="3"/>
      <c r="CL228" s="3"/>
      <c r="CM228" s="3"/>
      <c r="CN228" s="3"/>
      <c r="CO228" s="3"/>
      <c r="CP228" s="3"/>
      <c r="CQ228" s="3"/>
      <c r="CR228" s="3"/>
      <c r="CS228" s="3"/>
      <c r="CT228" s="3"/>
      <c r="CU228" s="3"/>
      <c r="CV228" s="3"/>
      <c r="CW228" s="3"/>
      <c r="CX228" s="3"/>
      <c r="CY228" s="3"/>
      <c r="CZ228" s="3"/>
      <c r="DA228" s="3"/>
      <c r="DB228" s="3"/>
    </row>
    <row r="229" spans="6:106" x14ac:dyDescent="0.35">
      <c r="F229" s="34"/>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c r="BV229" s="3"/>
      <c r="BW229" s="3"/>
      <c r="BX229" s="3"/>
      <c r="BY229" s="3"/>
      <c r="BZ229" s="3"/>
      <c r="CA229" s="3"/>
      <c r="CB229" s="3"/>
      <c r="CC229" s="3"/>
      <c r="CD229" s="3"/>
      <c r="CE229" s="3"/>
      <c r="CF229" s="3"/>
      <c r="CG229" s="3"/>
      <c r="CH229" s="3"/>
      <c r="CI229" s="3"/>
      <c r="CJ229" s="3"/>
      <c r="CK229" s="3"/>
      <c r="CL229" s="3"/>
      <c r="CM229" s="3"/>
      <c r="CN229" s="3"/>
      <c r="CO229" s="3"/>
      <c r="CP229" s="3"/>
      <c r="CQ229" s="3"/>
      <c r="CR229" s="3"/>
      <c r="CS229" s="3"/>
      <c r="CT229" s="3"/>
      <c r="CU229" s="3"/>
      <c r="CV229" s="3"/>
      <c r="CW229" s="3"/>
      <c r="CX229" s="3"/>
      <c r="CY229" s="3"/>
      <c r="CZ229" s="3"/>
      <c r="DA229" s="3"/>
      <c r="DB229" s="3"/>
    </row>
    <row r="230" spans="6:106" x14ac:dyDescent="0.35">
      <c r="F230" s="34"/>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c r="BW230" s="3"/>
      <c r="BX230" s="3"/>
      <c r="BY230" s="3"/>
      <c r="BZ230" s="3"/>
      <c r="CA230" s="3"/>
      <c r="CB230" s="3"/>
      <c r="CC230" s="3"/>
      <c r="CD230" s="3"/>
      <c r="CE230" s="3"/>
      <c r="CF230" s="3"/>
      <c r="CG230" s="3"/>
      <c r="CH230" s="3"/>
      <c r="CI230" s="3"/>
      <c r="CJ230" s="3"/>
      <c r="CK230" s="3"/>
      <c r="CL230" s="3"/>
      <c r="CM230" s="3"/>
      <c r="CN230" s="3"/>
      <c r="CO230" s="3"/>
      <c r="CP230" s="3"/>
      <c r="CQ230" s="3"/>
      <c r="CR230" s="3"/>
      <c r="CS230" s="3"/>
      <c r="CT230" s="3"/>
      <c r="CU230" s="3"/>
      <c r="CV230" s="3"/>
      <c r="CW230" s="3"/>
      <c r="CX230" s="3"/>
      <c r="CY230" s="3"/>
      <c r="CZ230" s="3"/>
      <c r="DA230" s="3"/>
      <c r="DB230" s="3"/>
    </row>
    <row r="231" spans="6:106" x14ac:dyDescent="0.35">
      <c r="F231" s="34"/>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c r="BV231" s="3"/>
      <c r="BW231" s="3"/>
      <c r="BX231" s="3"/>
      <c r="BY231" s="3"/>
      <c r="BZ231" s="3"/>
      <c r="CA231" s="3"/>
      <c r="CB231" s="3"/>
      <c r="CC231" s="3"/>
      <c r="CD231" s="3"/>
      <c r="CE231" s="3"/>
      <c r="CF231" s="3"/>
      <c r="CG231" s="3"/>
      <c r="CH231" s="3"/>
      <c r="CI231" s="3"/>
      <c r="CJ231" s="3"/>
      <c r="CK231" s="3"/>
      <c r="CL231" s="3"/>
      <c r="CM231" s="3"/>
      <c r="CN231" s="3"/>
      <c r="CO231" s="3"/>
      <c r="CP231" s="3"/>
      <c r="CQ231" s="3"/>
      <c r="CR231" s="3"/>
      <c r="CS231" s="3"/>
      <c r="CT231" s="3"/>
      <c r="CU231" s="3"/>
      <c r="CV231" s="3"/>
      <c r="CW231" s="3"/>
      <c r="CX231" s="3"/>
      <c r="CY231" s="3"/>
      <c r="CZ231" s="3"/>
      <c r="DA231" s="3"/>
      <c r="DB231" s="3"/>
    </row>
    <row r="232" spans="6:106" x14ac:dyDescent="0.35">
      <c r="F232" s="34"/>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c r="BV232" s="3"/>
      <c r="BW232" s="3"/>
      <c r="BX232" s="3"/>
      <c r="BY232" s="3"/>
      <c r="BZ232" s="3"/>
      <c r="CA232" s="3"/>
      <c r="CB232" s="3"/>
      <c r="CC232" s="3"/>
      <c r="CD232" s="3"/>
      <c r="CE232" s="3"/>
      <c r="CF232" s="3"/>
      <c r="CG232" s="3"/>
      <c r="CH232" s="3"/>
      <c r="CI232" s="3"/>
      <c r="CJ232" s="3"/>
      <c r="CK232" s="3"/>
      <c r="CL232" s="3"/>
      <c r="CM232" s="3"/>
      <c r="CN232" s="3"/>
      <c r="CO232" s="3"/>
      <c r="CP232" s="3"/>
      <c r="CQ232" s="3"/>
      <c r="CR232" s="3"/>
      <c r="CS232" s="3"/>
      <c r="CT232" s="3"/>
      <c r="CU232" s="3"/>
      <c r="CV232" s="3"/>
      <c r="CW232" s="3"/>
      <c r="CX232" s="3"/>
      <c r="CY232" s="3"/>
      <c r="CZ232" s="3"/>
      <c r="DA232" s="3"/>
      <c r="DB232" s="3"/>
    </row>
    <row r="233" spans="6:106" x14ac:dyDescent="0.35">
      <c r="F233" s="34"/>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c r="BV233" s="3"/>
      <c r="BW233" s="3"/>
      <c r="BX233" s="3"/>
      <c r="BY233" s="3"/>
      <c r="BZ233" s="3"/>
      <c r="CA233" s="3"/>
      <c r="CB233" s="3"/>
      <c r="CC233" s="3"/>
      <c r="CD233" s="3"/>
      <c r="CE233" s="3"/>
      <c r="CF233" s="3"/>
      <c r="CG233" s="3"/>
      <c r="CH233" s="3"/>
      <c r="CI233" s="3"/>
      <c r="CJ233" s="3"/>
      <c r="CK233" s="3"/>
      <c r="CL233" s="3"/>
      <c r="CM233" s="3"/>
      <c r="CN233" s="3"/>
      <c r="CO233" s="3"/>
      <c r="CP233" s="3"/>
      <c r="CQ233" s="3"/>
      <c r="CR233" s="3"/>
      <c r="CS233" s="3"/>
      <c r="CT233" s="3"/>
      <c r="CU233" s="3"/>
      <c r="CV233" s="3"/>
      <c r="CW233" s="3"/>
      <c r="CX233" s="3"/>
      <c r="CY233" s="3"/>
      <c r="CZ233" s="3"/>
      <c r="DA233" s="3"/>
      <c r="DB233" s="3"/>
    </row>
    <row r="234" spans="6:106" x14ac:dyDescent="0.35">
      <c r="F234" s="34"/>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c r="BV234" s="3"/>
      <c r="BW234" s="3"/>
      <c r="BX234" s="3"/>
      <c r="BY234" s="3"/>
      <c r="BZ234" s="3"/>
      <c r="CA234" s="3"/>
      <c r="CB234" s="3"/>
      <c r="CC234" s="3"/>
      <c r="CD234" s="3"/>
      <c r="CE234" s="3"/>
      <c r="CF234" s="3"/>
      <c r="CG234" s="3"/>
      <c r="CH234" s="3"/>
      <c r="CI234" s="3"/>
      <c r="CJ234" s="3"/>
      <c r="CK234" s="3"/>
      <c r="CL234" s="3"/>
      <c r="CM234" s="3"/>
      <c r="CN234" s="3"/>
      <c r="CO234" s="3"/>
      <c r="CP234" s="3"/>
      <c r="CQ234" s="3"/>
      <c r="CR234" s="3"/>
      <c r="CS234" s="3"/>
      <c r="CT234" s="3"/>
      <c r="CU234" s="3"/>
      <c r="CV234" s="3"/>
      <c r="CW234" s="3"/>
      <c r="CX234" s="3"/>
      <c r="CY234" s="3"/>
      <c r="CZ234" s="3"/>
      <c r="DA234" s="3"/>
      <c r="DB234" s="3"/>
    </row>
    <row r="235" spans="6:106" x14ac:dyDescent="0.35">
      <c r="F235" s="34"/>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c r="BV235" s="3"/>
      <c r="BW235" s="3"/>
      <c r="BX235" s="3"/>
      <c r="BY235" s="3"/>
      <c r="BZ235" s="3"/>
      <c r="CA235" s="3"/>
      <c r="CB235" s="3"/>
      <c r="CC235" s="3"/>
      <c r="CD235" s="3"/>
      <c r="CE235" s="3"/>
      <c r="CF235" s="3"/>
      <c r="CG235" s="3"/>
      <c r="CH235" s="3"/>
      <c r="CI235" s="3"/>
      <c r="CJ235" s="3"/>
      <c r="CK235" s="3"/>
      <c r="CL235" s="3"/>
      <c r="CM235" s="3"/>
      <c r="CN235" s="3"/>
      <c r="CO235" s="3"/>
      <c r="CP235" s="3"/>
      <c r="CQ235" s="3"/>
      <c r="CR235" s="3"/>
      <c r="CS235" s="3"/>
      <c r="CT235" s="3"/>
      <c r="CU235" s="3"/>
      <c r="CV235" s="3"/>
      <c r="CW235" s="3"/>
      <c r="CX235" s="3"/>
      <c r="CY235" s="3"/>
      <c r="CZ235" s="3"/>
      <c r="DA235" s="3"/>
      <c r="DB235" s="3"/>
    </row>
    <row r="236" spans="6:106" x14ac:dyDescent="0.35">
      <c r="F236" s="34"/>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c r="BV236" s="3"/>
      <c r="BW236" s="3"/>
      <c r="BX236" s="3"/>
      <c r="BY236" s="3"/>
      <c r="BZ236" s="3"/>
      <c r="CA236" s="3"/>
      <c r="CB236" s="3"/>
      <c r="CC236" s="3"/>
      <c r="CD236" s="3"/>
      <c r="CE236" s="3"/>
      <c r="CF236" s="3"/>
      <c r="CG236" s="3"/>
      <c r="CH236" s="3"/>
      <c r="CI236" s="3"/>
      <c r="CJ236" s="3"/>
      <c r="CK236" s="3"/>
      <c r="CL236" s="3"/>
      <c r="CM236" s="3"/>
      <c r="CN236" s="3"/>
      <c r="CO236" s="3"/>
      <c r="CP236" s="3"/>
      <c r="CQ236" s="3"/>
      <c r="CR236" s="3"/>
      <c r="CS236" s="3"/>
      <c r="CT236" s="3"/>
      <c r="CU236" s="3"/>
      <c r="CV236" s="3"/>
      <c r="CW236" s="3"/>
      <c r="CX236" s="3"/>
      <c r="CY236" s="3"/>
      <c r="CZ236" s="3"/>
      <c r="DA236" s="3"/>
      <c r="DB236" s="3"/>
    </row>
    <row r="237" spans="6:106" x14ac:dyDescent="0.35">
      <c r="F237" s="34"/>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row>
    <row r="238" spans="6:106" x14ac:dyDescent="0.35">
      <c r="F238" s="34"/>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c r="BV238" s="3"/>
      <c r="BW238" s="3"/>
      <c r="BX238" s="3"/>
      <c r="BY238" s="3"/>
      <c r="BZ238" s="3"/>
      <c r="CA238" s="3"/>
      <c r="CB238" s="3"/>
      <c r="CC238" s="3"/>
      <c r="CD238" s="3"/>
      <c r="CE238" s="3"/>
      <c r="CF238" s="3"/>
      <c r="CG238" s="3"/>
      <c r="CH238" s="3"/>
      <c r="CI238" s="3"/>
      <c r="CJ238" s="3"/>
      <c r="CK238" s="3"/>
      <c r="CL238" s="3"/>
      <c r="CM238" s="3"/>
      <c r="CN238" s="3"/>
      <c r="CO238" s="3"/>
      <c r="CP238" s="3"/>
      <c r="CQ238" s="3"/>
      <c r="CR238" s="3"/>
      <c r="CS238" s="3"/>
      <c r="CT238" s="3"/>
      <c r="CU238" s="3"/>
      <c r="CV238" s="3"/>
      <c r="CW238" s="3"/>
      <c r="CX238" s="3"/>
      <c r="CY238" s="3"/>
      <c r="CZ238" s="3"/>
      <c r="DA238" s="3"/>
      <c r="DB238" s="3"/>
    </row>
    <row r="239" spans="6:106" x14ac:dyDescent="0.35">
      <c r="F239" s="34"/>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c r="BV239" s="3"/>
      <c r="BW239" s="3"/>
      <c r="BX239" s="3"/>
      <c r="BY239" s="3"/>
      <c r="BZ239" s="3"/>
      <c r="CA239" s="3"/>
      <c r="CB239" s="3"/>
      <c r="CC239" s="3"/>
      <c r="CD239" s="3"/>
      <c r="CE239" s="3"/>
      <c r="CF239" s="3"/>
      <c r="CG239" s="3"/>
      <c r="CH239" s="3"/>
      <c r="CI239" s="3"/>
      <c r="CJ239" s="3"/>
      <c r="CK239" s="3"/>
      <c r="CL239" s="3"/>
      <c r="CM239" s="3"/>
      <c r="CN239" s="3"/>
      <c r="CO239" s="3"/>
      <c r="CP239" s="3"/>
      <c r="CQ239" s="3"/>
      <c r="CR239" s="3"/>
      <c r="CS239" s="3"/>
      <c r="CT239" s="3"/>
      <c r="CU239" s="3"/>
      <c r="CV239" s="3"/>
      <c r="CW239" s="3"/>
      <c r="CX239" s="3"/>
      <c r="CY239" s="3"/>
      <c r="CZ239" s="3"/>
      <c r="DA239" s="3"/>
      <c r="DB239" s="3"/>
    </row>
    <row r="240" spans="6:106" x14ac:dyDescent="0.35">
      <c r="F240" s="34"/>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c r="BV240" s="3"/>
      <c r="BW240" s="3"/>
      <c r="BX240" s="3"/>
      <c r="BY240" s="3"/>
      <c r="BZ240" s="3"/>
      <c r="CA240" s="3"/>
      <c r="CB240" s="3"/>
      <c r="CC240" s="3"/>
      <c r="CD240" s="3"/>
      <c r="CE240" s="3"/>
      <c r="CF240" s="3"/>
      <c r="CG240" s="3"/>
      <c r="CH240" s="3"/>
      <c r="CI240" s="3"/>
      <c r="CJ240" s="3"/>
      <c r="CK240" s="3"/>
      <c r="CL240" s="3"/>
      <c r="CM240" s="3"/>
      <c r="CN240" s="3"/>
      <c r="CO240" s="3"/>
      <c r="CP240" s="3"/>
      <c r="CQ240" s="3"/>
      <c r="CR240" s="3"/>
      <c r="CS240" s="3"/>
      <c r="CT240" s="3"/>
      <c r="CU240" s="3"/>
      <c r="CV240" s="3"/>
      <c r="CW240" s="3"/>
      <c r="CX240" s="3"/>
      <c r="CY240" s="3"/>
      <c r="CZ240" s="3"/>
      <c r="DA240" s="3"/>
      <c r="DB240" s="3"/>
    </row>
    <row r="241" spans="6:106" x14ac:dyDescent="0.35">
      <c r="F241" s="34"/>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c r="BV241" s="3"/>
      <c r="BW241" s="3"/>
      <c r="BX241" s="3"/>
      <c r="BY241" s="3"/>
      <c r="BZ241" s="3"/>
      <c r="CA241" s="3"/>
      <c r="CB241" s="3"/>
      <c r="CC241" s="3"/>
      <c r="CD241" s="3"/>
      <c r="CE241" s="3"/>
      <c r="CF241" s="3"/>
      <c r="CG241" s="3"/>
      <c r="CH241" s="3"/>
      <c r="CI241" s="3"/>
      <c r="CJ241" s="3"/>
      <c r="CK241" s="3"/>
      <c r="CL241" s="3"/>
      <c r="CM241" s="3"/>
      <c r="CN241" s="3"/>
      <c r="CO241" s="3"/>
      <c r="CP241" s="3"/>
      <c r="CQ241" s="3"/>
      <c r="CR241" s="3"/>
      <c r="CS241" s="3"/>
      <c r="CT241" s="3"/>
      <c r="CU241" s="3"/>
      <c r="CV241" s="3"/>
      <c r="CW241" s="3"/>
      <c r="CX241" s="3"/>
      <c r="CY241" s="3"/>
      <c r="CZ241" s="3"/>
      <c r="DA241" s="3"/>
      <c r="DB241" s="3"/>
    </row>
    <row r="242" spans="6:106" x14ac:dyDescent="0.35">
      <c r="F242" s="34"/>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c r="BV242" s="3"/>
      <c r="BW242" s="3"/>
      <c r="BX242" s="3"/>
      <c r="BY242" s="3"/>
      <c r="BZ242" s="3"/>
      <c r="CA242" s="3"/>
      <c r="CB242" s="3"/>
      <c r="CC242" s="3"/>
      <c r="CD242" s="3"/>
      <c r="CE242" s="3"/>
      <c r="CF242" s="3"/>
      <c r="CG242" s="3"/>
      <c r="CH242" s="3"/>
      <c r="CI242" s="3"/>
      <c r="CJ242" s="3"/>
      <c r="CK242" s="3"/>
      <c r="CL242" s="3"/>
      <c r="CM242" s="3"/>
      <c r="CN242" s="3"/>
      <c r="CO242" s="3"/>
      <c r="CP242" s="3"/>
      <c r="CQ242" s="3"/>
      <c r="CR242" s="3"/>
      <c r="CS242" s="3"/>
      <c r="CT242" s="3"/>
      <c r="CU242" s="3"/>
      <c r="CV242" s="3"/>
      <c r="CW242" s="3"/>
      <c r="CX242" s="3"/>
      <c r="CY242" s="3"/>
      <c r="CZ242" s="3"/>
      <c r="DA242" s="3"/>
      <c r="DB242" s="3"/>
    </row>
    <row r="243" spans="6:106" x14ac:dyDescent="0.35">
      <c r="F243" s="34"/>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c r="BW243" s="3"/>
      <c r="BX243" s="3"/>
      <c r="BY243" s="3"/>
      <c r="BZ243" s="3"/>
      <c r="CA243" s="3"/>
      <c r="CB243" s="3"/>
      <c r="CC243" s="3"/>
      <c r="CD243" s="3"/>
      <c r="CE243" s="3"/>
      <c r="CF243" s="3"/>
      <c r="CG243" s="3"/>
      <c r="CH243" s="3"/>
      <c r="CI243" s="3"/>
      <c r="CJ243" s="3"/>
      <c r="CK243" s="3"/>
      <c r="CL243" s="3"/>
      <c r="CM243" s="3"/>
      <c r="CN243" s="3"/>
      <c r="CO243" s="3"/>
      <c r="CP243" s="3"/>
      <c r="CQ243" s="3"/>
      <c r="CR243" s="3"/>
      <c r="CS243" s="3"/>
      <c r="CT243" s="3"/>
      <c r="CU243" s="3"/>
      <c r="CV243" s="3"/>
      <c r="CW243" s="3"/>
      <c r="CX243" s="3"/>
      <c r="CY243" s="3"/>
      <c r="CZ243" s="3"/>
      <c r="DA243" s="3"/>
      <c r="DB243" s="3"/>
    </row>
    <row r="244" spans="6:106" x14ac:dyDescent="0.35">
      <c r="F244" s="34"/>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c r="BW244" s="3"/>
      <c r="BX244" s="3"/>
      <c r="BY244" s="3"/>
      <c r="BZ244" s="3"/>
      <c r="CA244" s="3"/>
      <c r="CB244" s="3"/>
      <c r="CC244" s="3"/>
      <c r="CD244" s="3"/>
      <c r="CE244" s="3"/>
      <c r="CF244" s="3"/>
      <c r="CG244" s="3"/>
      <c r="CH244" s="3"/>
      <c r="CI244" s="3"/>
      <c r="CJ244" s="3"/>
      <c r="CK244" s="3"/>
      <c r="CL244" s="3"/>
      <c r="CM244" s="3"/>
      <c r="CN244" s="3"/>
      <c r="CO244" s="3"/>
      <c r="CP244" s="3"/>
      <c r="CQ244" s="3"/>
      <c r="CR244" s="3"/>
      <c r="CS244" s="3"/>
      <c r="CT244" s="3"/>
      <c r="CU244" s="3"/>
      <c r="CV244" s="3"/>
      <c r="CW244" s="3"/>
      <c r="CX244" s="3"/>
      <c r="CY244" s="3"/>
      <c r="CZ244" s="3"/>
      <c r="DA244" s="3"/>
      <c r="DB244" s="3"/>
    </row>
    <row r="245" spans="6:106" x14ac:dyDescent="0.35">
      <c r="F245" s="34"/>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c r="BO245" s="3"/>
      <c r="BP245" s="3"/>
      <c r="BQ245" s="3"/>
      <c r="BR245" s="3"/>
      <c r="BS245" s="3"/>
      <c r="BT245" s="3"/>
      <c r="BU245" s="3"/>
      <c r="BV245" s="3"/>
      <c r="BW245" s="3"/>
      <c r="BX245" s="3"/>
      <c r="BY245" s="3"/>
      <c r="BZ245" s="3"/>
      <c r="CA245" s="3"/>
      <c r="CB245" s="3"/>
      <c r="CC245" s="3"/>
      <c r="CD245" s="3"/>
      <c r="CE245" s="3"/>
      <c r="CF245" s="3"/>
      <c r="CG245" s="3"/>
      <c r="CH245" s="3"/>
      <c r="CI245" s="3"/>
      <c r="CJ245" s="3"/>
      <c r="CK245" s="3"/>
      <c r="CL245" s="3"/>
      <c r="CM245" s="3"/>
      <c r="CN245" s="3"/>
      <c r="CO245" s="3"/>
      <c r="CP245" s="3"/>
      <c r="CQ245" s="3"/>
      <c r="CR245" s="3"/>
      <c r="CS245" s="3"/>
      <c r="CT245" s="3"/>
      <c r="CU245" s="3"/>
      <c r="CV245" s="3"/>
      <c r="CW245" s="3"/>
      <c r="CX245" s="3"/>
      <c r="CY245" s="3"/>
      <c r="CZ245" s="3"/>
      <c r="DA245" s="3"/>
      <c r="DB245" s="3"/>
    </row>
    <row r="246" spans="6:106" x14ac:dyDescent="0.35">
      <c r="F246" s="34"/>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c r="BV246" s="3"/>
      <c r="BW246" s="3"/>
      <c r="BX246" s="3"/>
      <c r="BY246" s="3"/>
      <c r="BZ246" s="3"/>
      <c r="CA246" s="3"/>
      <c r="CB246" s="3"/>
      <c r="CC246" s="3"/>
      <c r="CD246" s="3"/>
      <c r="CE246" s="3"/>
      <c r="CF246" s="3"/>
      <c r="CG246" s="3"/>
      <c r="CH246" s="3"/>
      <c r="CI246" s="3"/>
      <c r="CJ246" s="3"/>
      <c r="CK246" s="3"/>
      <c r="CL246" s="3"/>
      <c r="CM246" s="3"/>
      <c r="CN246" s="3"/>
      <c r="CO246" s="3"/>
      <c r="CP246" s="3"/>
      <c r="CQ246" s="3"/>
      <c r="CR246" s="3"/>
      <c r="CS246" s="3"/>
      <c r="CT246" s="3"/>
      <c r="CU246" s="3"/>
      <c r="CV246" s="3"/>
      <c r="CW246" s="3"/>
      <c r="CX246" s="3"/>
      <c r="CY246" s="3"/>
      <c r="CZ246" s="3"/>
      <c r="DA246" s="3"/>
      <c r="DB246" s="3"/>
    </row>
    <row r="247" spans="6:106" x14ac:dyDescent="0.35">
      <c r="F247" s="34"/>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c r="BV247" s="3"/>
      <c r="BW247" s="3"/>
      <c r="BX247" s="3"/>
      <c r="BY247" s="3"/>
      <c r="BZ247" s="3"/>
      <c r="CA247" s="3"/>
      <c r="CB247" s="3"/>
      <c r="CC247" s="3"/>
      <c r="CD247" s="3"/>
      <c r="CE247" s="3"/>
      <c r="CF247" s="3"/>
      <c r="CG247" s="3"/>
      <c r="CH247" s="3"/>
      <c r="CI247" s="3"/>
      <c r="CJ247" s="3"/>
      <c r="CK247" s="3"/>
      <c r="CL247" s="3"/>
      <c r="CM247" s="3"/>
      <c r="CN247" s="3"/>
      <c r="CO247" s="3"/>
      <c r="CP247" s="3"/>
      <c r="CQ247" s="3"/>
      <c r="CR247" s="3"/>
      <c r="CS247" s="3"/>
      <c r="CT247" s="3"/>
      <c r="CU247" s="3"/>
      <c r="CV247" s="3"/>
      <c r="CW247" s="3"/>
      <c r="CX247" s="3"/>
      <c r="CY247" s="3"/>
      <c r="CZ247" s="3"/>
      <c r="DA247" s="3"/>
      <c r="DB247" s="3"/>
    </row>
    <row r="248" spans="6:106" x14ac:dyDescent="0.35">
      <c r="F248" s="34"/>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row>
    <row r="249" spans="6:106" x14ac:dyDescent="0.35">
      <c r="F249" s="34"/>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c r="BV249" s="3"/>
      <c r="BW249" s="3"/>
      <c r="BX249" s="3"/>
      <c r="BY249" s="3"/>
      <c r="BZ249" s="3"/>
      <c r="CA249" s="3"/>
      <c r="CB249" s="3"/>
      <c r="CC249" s="3"/>
      <c r="CD249" s="3"/>
      <c r="CE249" s="3"/>
      <c r="CF249" s="3"/>
      <c r="CG249" s="3"/>
      <c r="CH249" s="3"/>
      <c r="CI249" s="3"/>
      <c r="CJ249" s="3"/>
      <c r="CK249" s="3"/>
      <c r="CL249" s="3"/>
      <c r="CM249" s="3"/>
      <c r="CN249" s="3"/>
      <c r="CO249" s="3"/>
      <c r="CP249" s="3"/>
      <c r="CQ249" s="3"/>
      <c r="CR249" s="3"/>
      <c r="CS249" s="3"/>
      <c r="CT249" s="3"/>
      <c r="CU249" s="3"/>
      <c r="CV249" s="3"/>
      <c r="CW249" s="3"/>
      <c r="CX249" s="3"/>
      <c r="CY249" s="3"/>
      <c r="CZ249" s="3"/>
      <c r="DA249" s="3"/>
      <c r="DB249" s="3"/>
    </row>
    <row r="250" spans="6:106" x14ac:dyDescent="0.35">
      <c r="F250" s="34"/>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c r="BV250" s="3"/>
      <c r="BW250" s="3"/>
      <c r="BX250" s="3"/>
      <c r="BY250" s="3"/>
      <c r="BZ250" s="3"/>
      <c r="CA250" s="3"/>
      <c r="CB250" s="3"/>
      <c r="CC250" s="3"/>
      <c r="CD250" s="3"/>
      <c r="CE250" s="3"/>
      <c r="CF250" s="3"/>
      <c r="CG250" s="3"/>
      <c r="CH250" s="3"/>
      <c r="CI250" s="3"/>
      <c r="CJ250" s="3"/>
      <c r="CK250" s="3"/>
      <c r="CL250" s="3"/>
      <c r="CM250" s="3"/>
      <c r="CN250" s="3"/>
      <c r="CO250" s="3"/>
      <c r="CP250" s="3"/>
      <c r="CQ250" s="3"/>
      <c r="CR250" s="3"/>
      <c r="CS250" s="3"/>
      <c r="CT250" s="3"/>
      <c r="CU250" s="3"/>
      <c r="CV250" s="3"/>
      <c r="CW250" s="3"/>
      <c r="CX250" s="3"/>
      <c r="CY250" s="3"/>
      <c r="CZ250" s="3"/>
      <c r="DA250" s="3"/>
      <c r="DB250" s="3"/>
    </row>
    <row r="251" spans="6:106" x14ac:dyDescent="0.35">
      <c r="F251" s="34"/>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c r="BV251" s="3"/>
      <c r="BW251" s="3"/>
      <c r="BX251" s="3"/>
      <c r="BY251" s="3"/>
      <c r="BZ251" s="3"/>
      <c r="CA251" s="3"/>
      <c r="CB251" s="3"/>
      <c r="CC251" s="3"/>
      <c r="CD251" s="3"/>
      <c r="CE251" s="3"/>
      <c r="CF251" s="3"/>
      <c r="CG251" s="3"/>
      <c r="CH251" s="3"/>
      <c r="CI251" s="3"/>
      <c r="CJ251" s="3"/>
      <c r="CK251" s="3"/>
      <c r="CL251" s="3"/>
      <c r="CM251" s="3"/>
      <c r="CN251" s="3"/>
      <c r="CO251" s="3"/>
      <c r="CP251" s="3"/>
      <c r="CQ251" s="3"/>
      <c r="CR251" s="3"/>
      <c r="CS251" s="3"/>
      <c r="CT251" s="3"/>
      <c r="CU251" s="3"/>
      <c r="CV251" s="3"/>
      <c r="CW251" s="3"/>
      <c r="CX251" s="3"/>
      <c r="CY251" s="3"/>
      <c r="CZ251" s="3"/>
      <c r="DA251" s="3"/>
      <c r="DB251" s="3"/>
    </row>
    <row r="252" spans="6:106" x14ac:dyDescent="0.35">
      <c r="F252" s="34"/>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c r="BV252" s="3"/>
      <c r="BW252" s="3"/>
      <c r="BX252" s="3"/>
      <c r="BY252" s="3"/>
      <c r="BZ252" s="3"/>
      <c r="CA252" s="3"/>
      <c r="CB252" s="3"/>
      <c r="CC252" s="3"/>
      <c r="CD252" s="3"/>
      <c r="CE252" s="3"/>
      <c r="CF252" s="3"/>
      <c r="CG252" s="3"/>
      <c r="CH252" s="3"/>
      <c r="CI252" s="3"/>
      <c r="CJ252" s="3"/>
      <c r="CK252" s="3"/>
      <c r="CL252" s="3"/>
      <c r="CM252" s="3"/>
      <c r="CN252" s="3"/>
      <c r="CO252" s="3"/>
      <c r="CP252" s="3"/>
      <c r="CQ252" s="3"/>
      <c r="CR252" s="3"/>
      <c r="CS252" s="3"/>
      <c r="CT252" s="3"/>
      <c r="CU252" s="3"/>
      <c r="CV252" s="3"/>
      <c r="CW252" s="3"/>
      <c r="CX252" s="3"/>
      <c r="CY252" s="3"/>
      <c r="CZ252" s="3"/>
      <c r="DA252" s="3"/>
      <c r="DB252" s="3"/>
    </row>
    <row r="253" spans="6:106" x14ac:dyDescent="0.35">
      <c r="F253" s="34"/>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c r="BO253" s="3"/>
      <c r="BP253" s="3"/>
      <c r="BQ253" s="3"/>
      <c r="BR253" s="3"/>
      <c r="BS253" s="3"/>
      <c r="BT253" s="3"/>
      <c r="BU253" s="3"/>
      <c r="BV253" s="3"/>
      <c r="BW253" s="3"/>
      <c r="BX253" s="3"/>
      <c r="BY253" s="3"/>
      <c r="BZ253" s="3"/>
      <c r="CA253" s="3"/>
      <c r="CB253" s="3"/>
      <c r="CC253" s="3"/>
      <c r="CD253" s="3"/>
      <c r="CE253" s="3"/>
      <c r="CF253" s="3"/>
      <c r="CG253" s="3"/>
      <c r="CH253" s="3"/>
      <c r="CI253" s="3"/>
      <c r="CJ253" s="3"/>
      <c r="CK253" s="3"/>
      <c r="CL253" s="3"/>
      <c r="CM253" s="3"/>
      <c r="CN253" s="3"/>
      <c r="CO253" s="3"/>
      <c r="CP253" s="3"/>
      <c r="CQ253" s="3"/>
      <c r="CR253" s="3"/>
      <c r="CS253" s="3"/>
      <c r="CT253" s="3"/>
      <c r="CU253" s="3"/>
      <c r="CV253" s="3"/>
      <c r="CW253" s="3"/>
      <c r="CX253" s="3"/>
      <c r="CY253" s="3"/>
      <c r="CZ253" s="3"/>
      <c r="DA253" s="3"/>
      <c r="DB253" s="3"/>
    </row>
    <row r="254" spans="6:106" x14ac:dyDescent="0.35">
      <c r="F254" s="34"/>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c r="BV254" s="3"/>
      <c r="BW254" s="3"/>
      <c r="BX254" s="3"/>
      <c r="BY254" s="3"/>
      <c r="BZ254" s="3"/>
      <c r="CA254" s="3"/>
      <c r="CB254" s="3"/>
      <c r="CC254" s="3"/>
      <c r="CD254" s="3"/>
      <c r="CE254" s="3"/>
      <c r="CF254" s="3"/>
      <c r="CG254" s="3"/>
      <c r="CH254" s="3"/>
      <c r="CI254" s="3"/>
      <c r="CJ254" s="3"/>
      <c r="CK254" s="3"/>
      <c r="CL254" s="3"/>
      <c r="CM254" s="3"/>
      <c r="CN254" s="3"/>
      <c r="CO254" s="3"/>
      <c r="CP254" s="3"/>
      <c r="CQ254" s="3"/>
      <c r="CR254" s="3"/>
      <c r="CS254" s="3"/>
      <c r="CT254" s="3"/>
      <c r="CU254" s="3"/>
      <c r="CV254" s="3"/>
      <c r="CW254" s="3"/>
      <c r="CX254" s="3"/>
      <c r="CY254" s="3"/>
      <c r="CZ254" s="3"/>
      <c r="DA254" s="3"/>
      <c r="DB254" s="3"/>
    </row>
    <row r="255" spans="6:106" x14ac:dyDescent="0.35">
      <c r="F255" s="34"/>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c r="BV255" s="3"/>
      <c r="BW255" s="3"/>
      <c r="BX255" s="3"/>
      <c r="BY255" s="3"/>
      <c r="BZ255" s="3"/>
      <c r="CA255" s="3"/>
      <c r="CB255" s="3"/>
      <c r="CC255" s="3"/>
      <c r="CD255" s="3"/>
      <c r="CE255" s="3"/>
      <c r="CF255" s="3"/>
      <c r="CG255" s="3"/>
      <c r="CH255" s="3"/>
      <c r="CI255" s="3"/>
      <c r="CJ255" s="3"/>
      <c r="CK255" s="3"/>
      <c r="CL255" s="3"/>
      <c r="CM255" s="3"/>
      <c r="CN255" s="3"/>
      <c r="CO255" s="3"/>
      <c r="CP255" s="3"/>
      <c r="CQ255" s="3"/>
      <c r="CR255" s="3"/>
      <c r="CS255" s="3"/>
      <c r="CT255" s="3"/>
      <c r="CU255" s="3"/>
      <c r="CV255" s="3"/>
      <c r="CW255" s="3"/>
      <c r="CX255" s="3"/>
      <c r="CY255" s="3"/>
      <c r="CZ255" s="3"/>
      <c r="DA255" s="3"/>
      <c r="DB255" s="3"/>
    </row>
    <row r="256" spans="6:106" x14ac:dyDescent="0.35">
      <c r="F256" s="34"/>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c r="BO256" s="3"/>
      <c r="BP256" s="3"/>
      <c r="BQ256" s="3"/>
      <c r="BR256" s="3"/>
      <c r="BS256" s="3"/>
      <c r="BT256" s="3"/>
      <c r="BU256" s="3"/>
      <c r="BV256" s="3"/>
      <c r="BW256" s="3"/>
      <c r="BX256" s="3"/>
      <c r="BY256" s="3"/>
      <c r="BZ256" s="3"/>
      <c r="CA256" s="3"/>
      <c r="CB256" s="3"/>
      <c r="CC256" s="3"/>
      <c r="CD256" s="3"/>
      <c r="CE256" s="3"/>
      <c r="CF256" s="3"/>
      <c r="CG256" s="3"/>
      <c r="CH256" s="3"/>
      <c r="CI256" s="3"/>
      <c r="CJ256" s="3"/>
      <c r="CK256" s="3"/>
      <c r="CL256" s="3"/>
      <c r="CM256" s="3"/>
      <c r="CN256" s="3"/>
      <c r="CO256" s="3"/>
      <c r="CP256" s="3"/>
      <c r="CQ256" s="3"/>
      <c r="CR256" s="3"/>
      <c r="CS256" s="3"/>
      <c r="CT256" s="3"/>
      <c r="CU256" s="3"/>
      <c r="CV256" s="3"/>
      <c r="CW256" s="3"/>
      <c r="CX256" s="3"/>
      <c r="CY256" s="3"/>
      <c r="CZ256" s="3"/>
      <c r="DA256" s="3"/>
      <c r="DB256" s="3"/>
    </row>
    <row r="257" spans="6:106" x14ac:dyDescent="0.35">
      <c r="F257" s="34"/>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c r="BO257" s="3"/>
      <c r="BP257" s="3"/>
      <c r="BQ257" s="3"/>
      <c r="BR257" s="3"/>
      <c r="BS257" s="3"/>
      <c r="BT257" s="3"/>
      <c r="BU257" s="3"/>
      <c r="BV257" s="3"/>
      <c r="BW257" s="3"/>
      <c r="BX257" s="3"/>
      <c r="BY257" s="3"/>
      <c r="BZ257" s="3"/>
      <c r="CA257" s="3"/>
      <c r="CB257" s="3"/>
      <c r="CC257" s="3"/>
      <c r="CD257" s="3"/>
      <c r="CE257" s="3"/>
      <c r="CF257" s="3"/>
      <c r="CG257" s="3"/>
      <c r="CH257" s="3"/>
      <c r="CI257" s="3"/>
      <c r="CJ257" s="3"/>
      <c r="CK257" s="3"/>
      <c r="CL257" s="3"/>
      <c r="CM257" s="3"/>
      <c r="CN257" s="3"/>
      <c r="CO257" s="3"/>
      <c r="CP257" s="3"/>
      <c r="CQ257" s="3"/>
      <c r="CR257" s="3"/>
      <c r="CS257" s="3"/>
      <c r="CT257" s="3"/>
      <c r="CU257" s="3"/>
      <c r="CV257" s="3"/>
      <c r="CW257" s="3"/>
      <c r="CX257" s="3"/>
      <c r="CY257" s="3"/>
      <c r="CZ257" s="3"/>
      <c r="DA257" s="3"/>
      <c r="DB257"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36D4D-791E-41A9-BE9B-ADD73DD4F340}">
  <dimension ref="B1:T104"/>
  <sheetViews>
    <sheetView workbookViewId="0"/>
  </sheetViews>
  <sheetFormatPr defaultRowHeight="14.5" x14ac:dyDescent="0.35"/>
  <cols>
    <col min="1" max="1" width="2.81640625" customWidth="1"/>
    <col min="2" max="2" width="3.7265625" customWidth="1"/>
    <col min="3" max="3" width="15.1796875" customWidth="1"/>
    <col min="4" max="4" width="16.81640625" customWidth="1"/>
    <col min="5" max="5" width="11" customWidth="1"/>
    <col min="6" max="6" width="4.81640625" customWidth="1"/>
    <col min="7" max="7" width="23.453125" customWidth="1"/>
    <col min="10" max="10" width="11.54296875" customWidth="1"/>
    <col min="11" max="11" width="16.453125" customWidth="1"/>
    <col min="20" max="20" width="11" customWidth="1"/>
  </cols>
  <sheetData>
    <row r="1" spans="2:20" s="125" customFormat="1" ht="28.5" x14ac:dyDescent="0.65">
      <c r="B1" s="143" t="s">
        <v>87</v>
      </c>
    </row>
    <row r="2" spans="2:20" x14ac:dyDescent="0.35">
      <c r="Q2" s="133" t="s">
        <v>88</v>
      </c>
      <c r="S2" s="13"/>
      <c r="T2" s="13"/>
    </row>
    <row r="3" spans="2:20" ht="18.5" x14ac:dyDescent="0.45">
      <c r="C3" s="134"/>
      <c r="D3" s="135" t="s">
        <v>66</v>
      </c>
      <c r="E3" s="136"/>
      <c r="Q3" s="10" t="s">
        <v>61</v>
      </c>
      <c r="R3" s="10" t="s">
        <v>6</v>
      </c>
      <c r="S3" s="10" t="s">
        <v>7</v>
      </c>
      <c r="T3" s="10" t="s">
        <v>60</v>
      </c>
    </row>
    <row r="4" spans="2:20" ht="18.5" x14ac:dyDescent="0.45">
      <c r="C4" s="137"/>
      <c r="D4" s="138" t="s">
        <v>64</v>
      </c>
      <c r="E4" s="139">
        <f>D34/1000</f>
        <v>0.60099999999999998</v>
      </c>
      <c r="Q4" s="5">
        <v>0</v>
      </c>
      <c r="R4" s="2">
        <f t="shared" ref="R4:R35" si="0">_xlfn.NORM.DIST(x_values,mean,sd,FALSE)</f>
        <v>4.6048870898809105E-14</v>
      </c>
      <c r="S4" s="2">
        <f t="shared" ref="S4:S35" si="1">_xlfn.NORM.DIST(x_values,mean,sd,TRUE)</f>
        <v>4.209778032304278E-16</v>
      </c>
      <c r="T4" s="5">
        <f t="shared" ref="T4:T35" si="2">_xlfn.NORM.INV(CDF,mean,sd)</f>
        <v>0</v>
      </c>
    </row>
    <row r="5" spans="2:20" ht="18.5" x14ac:dyDescent="0.45">
      <c r="C5" s="140"/>
      <c r="D5" s="141" t="s">
        <v>63</v>
      </c>
      <c r="E5" s="142">
        <v>43</v>
      </c>
      <c r="Q5" s="5">
        <v>0.01</v>
      </c>
      <c r="R5" s="2">
        <f t="shared" si="0"/>
        <v>1.340793296020481E-13</v>
      </c>
      <c r="S5" s="2">
        <f t="shared" si="1"/>
        <v>1.2458803768220651E-15</v>
      </c>
      <c r="T5" s="5">
        <f t="shared" si="2"/>
        <v>1.0000000000000009E-2</v>
      </c>
    </row>
    <row r="6" spans="2:20" x14ac:dyDescent="0.35">
      <c r="Q6" s="5">
        <v>0.02</v>
      </c>
      <c r="R6" s="2">
        <f t="shared" si="0"/>
        <v>3.8345732835018577E-13</v>
      </c>
      <c r="S6" s="2">
        <f t="shared" si="1"/>
        <v>3.6225940394910652E-15</v>
      </c>
      <c r="T6" s="5">
        <f t="shared" si="2"/>
        <v>2.0000000000000129E-2</v>
      </c>
    </row>
    <row r="7" spans="2:20" x14ac:dyDescent="0.35">
      <c r="Q7" s="5">
        <v>0.03</v>
      </c>
      <c r="R7" s="2">
        <f t="shared" si="0"/>
        <v>1.0771709258675724E-12</v>
      </c>
      <c r="S7" s="2">
        <f t="shared" si="1"/>
        <v>1.0348866435994911E-14</v>
      </c>
      <c r="T7" s="5">
        <f t="shared" si="2"/>
        <v>3.0000000000000027E-2</v>
      </c>
    </row>
    <row r="8" spans="2:20" x14ac:dyDescent="0.35">
      <c r="Q8" s="5">
        <v>0.04</v>
      </c>
      <c r="R8" s="2">
        <f t="shared" si="0"/>
        <v>2.9721078982575097E-12</v>
      </c>
      <c r="S8" s="2">
        <f t="shared" si="1"/>
        <v>2.9046878843356288E-14</v>
      </c>
      <c r="T8" s="5">
        <f t="shared" si="2"/>
        <v>4.0000000000000036E-2</v>
      </c>
    </row>
    <row r="9" spans="2:20" x14ac:dyDescent="0.35">
      <c r="Q9" s="5">
        <v>0.05</v>
      </c>
      <c r="R9" s="2">
        <f t="shared" si="0"/>
        <v>8.0548394658735937E-12</v>
      </c>
      <c r="S9" s="2">
        <f t="shared" si="1"/>
        <v>8.010206451146067E-14</v>
      </c>
      <c r="T9" s="5">
        <f t="shared" si="2"/>
        <v>5.0000000000000044E-2</v>
      </c>
    </row>
    <row r="10" spans="2:20" x14ac:dyDescent="0.35">
      <c r="Q10" s="5">
        <v>0.06</v>
      </c>
      <c r="R10" s="2">
        <f t="shared" si="0"/>
        <v>2.1441816507617685E-11</v>
      </c>
      <c r="S10" s="2">
        <f t="shared" si="1"/>
        <v>2.1703493721665263E-13</v>
      </c>
      <c r="T10" s="5">
        <f t="shared" si="2"/>
        <v>6.0000000000000164E-2</v>
      </c>
    </row>
    <row r="11" spans="2:20" x14ac:dyDescent="0.35">
      <c r="Q11" s="5">
        <v>7.0000000000000007E-2</v>
      </c>
      <c r="R11" s="2">
        <f t="shared" si="0"/>
        <v>5.6063296351702153E-11</v>
      </c>
      <c r="S11" s="2">
        <f t="shared" si="1"/>
        <v>5.7777887438707254E-13</v>
      </c>
      <c r="T11" s="5">
        <f t="shared" si="2"/>
        <v>7.0000000000000062E-2</v>
      </c>
    </row>
    <row r="12" spans="2:20" x14ac:dyDescent="0.35">
      <c r="Q12" s="5">
        <v>0.08</v>
      </c>
      <c r="R12" s="2">
        <f t="shared" si="0"/>
        <v>1.439819503066243E-10</v>
      </c>
      <c r="S12" s="2">
        <f t="shared" si="1"/>
        <v>1.5112778450977753E-12</v>
      </c>
      <c r="T12" s="5">
        <f t="shared" si="2"/>
        <v>7.999999999999996E-2</v>
      </c>
    </row>
    <row r="13" spans="2:20" x14ac:dyDescent="0.35">
      <c r="Q13" s="5">
        <v>0.09</v>
      </c>
      <c r="R13" s="2">
        <f t="shared" si="0"/>
        <v>3.6320334786345093E-10</v>
      </c>
      <c r="S13" s="2">
        <f t="shared" si="1"/>
        <v>3.8840287375607679E-12</v>
      </c>
      <c r="T13" s="5">
        <f t="shared" si="2"/>
        <v>8.9999999999999969E-2</v>
      </c>
    </row>
    <row r="14" spans="2:20" x14ac:dyDescent="0.35">
      <c r="Q14" s="5">
        <v>0.1</v>
      </c>
      <c r="R14" s="2">
        <f t="shared" si="0"/>
        <v>8.9992020444116041E-10</v>
      </c>
      <c r="S14" s="2">
        <f t="shared" si="1"/>
        <v>9.8080139400788622E-12</v>
      </c>
      <c r="T14" s="5">
        <f t="shared" si="2"/>
        <v>9.9999999999999978E-2</v>
      </c>
    </row>
    <row r="15" spans="2:20" x14ac:dyDescent="0.35">
      <c r="Q15" s="5">
        <v>0.11</v>
      </c>
      <c r="R15" s="2">
        <f t="shared" si="0"/>
        <v>2.1901332079318489E-9</v>
      </c>
      <c r="S15" s="2">
        <f t="shared" si="1"/>
        <v>2.4335796134271498E-11</v>
      </c>
      <c r="T15" s="5">
        <f t="shared" si="2"/>
        <v>0.10999999999999993</v>
      </c>
    </row>
    <row r="16" spans="2:20" x14ac:dyDescent="0.35">
      <c r="Q16" s="5">
        <v>0.12</v>
      </c>
      <c r="R16" s="2">
        <f t="shared" si="0"/>
        <v>5.2353946688691498E-9</v>
      </c>
      <c r="S16" s="2">
        <f t="shared" si="1"/>
        <v>5.9330975859865625E-11</v>
      </c>
      <c r="T16" s="5">
        <f t="shared" si="2"/>
        <v>0.12000000000000016</v>
      </c>
    </row>
    <row r="17" spans="3:20" x14ac:dyDescent="0.35">
      <c r="Q17" s="5">
        <v>0.13</v>
      </c>
      <c r="R17" s="2">
        <f t="shared" si="0"/>
        <v>1.2292513417698413E-8</v>
      </c>
      <c r="S17" s="2">
        <f t="shared" si="1"/>
        <v>1.4213295295527861E-10</v>
      </c>
      <c r="T17" s="5">
        <f t="shared" si="2"/>
        <v>0.13</v>
      </c>
    </row>
    <row r="18" spans="3:20" x14ac:dyDescent="0.35">
      <c r="Q18" s="5">
        <v>0.14000000000000001</v>
      </c>
      <c r="R18" s="2">
        <f t="shared" si="0"/>
        <v>2.83494295228458E-8</v>
      </c>
      <c r="S18" s="2">
        <f t="shared" si="1"/>
        <v>3.3457358403866559E-10</v>
      </c>
      <c r="T18" s="5">
        <f t="shared" si="2"/>
        <v>0.13999999999999996</v>
      </c>
    </row>
    <row r="19" spans="3:20" x14ac:dyDescent="0.35">
      <c r="Q19" s="5">
        <v>0.15</v>
      </c>
      <c r="R19" s="2">
        <f t="shared" si="0"/>
        <v>6.4218524863519896E-8</v>
      </c>
      <c r="S19" s="2">
        <f t="shared" si="1"/>
        <v>7.7388899873106202E-10</v>
      </c>
      <c r="T19" s="5">
        <f t="shared" si="2"/>
        <v>0.15000000000000002</v>
      </c>
    </row>
    <row r="20" spans="3:20" x14ac:dyDescent="0.35">
      <c r="Q20" s="5">
        <v>0.16</v>
      </c>
      <c r="R20" s="2">
        <f t="shared" si="0"/>
        <v>1.4288567642056821E-7</v>
      </c>
      <c r="S20" s="2">
        <f t="shared" si="1"/>
        <v>1.7589876667991089E-9</v>
      </c>
      <c r="T20" s="5">
        <f t="shared" si="2"/>
        <v>0.16000000000000003</v>
      </c>
    </row>
    <row r="21" spans="3:20" x14ac:dyDescent="0.35">
      <c r="Q21" s="5">
        <v>0.17</v>
      </c>
      <c r="R21" s="2">
        <f t="shared" si="0"/>
        <v>3.1226940320744481E-7</v>
      </c>
      <c r="S21" s="2">
        <f t="shared" si="1"/>
        <v>3.9287224832210392E-9</v>
      </c>
      <c r="T21" s="5">
        <f t="shared" si="2"/>
        <v>0.17000000000000021</v>
      </c>
    </row>
    <row r="22" spans="3:20" x14ac:dyDescent="0.35">
      <c r="Q22" s="5">
        <v>0.18</v>
      </c>
      <c r="R22" s="2">
        <f t="shared" si="0"/>
        <v>6.7032055932723911E-7</v>
      </c>
      <c r="S22" s="2">
        <f t="shared" si="1"/>
        <v>8.6228754298065489E-9</v>
      </c>
      <c r="T22" s="5">
        <f t="shared" si="2"/>
        <v>0.17999999999999988</v>
      </c>
    </row>
    <row r="23" spans="3:20" x14ac:dyDescent="0.35">
      <c r="Q23" s="5">
        <v>0.19</v>
      </c>
      <c r="R23" s="2">
        <f t="shared" si="0"/>
        <v>1.4133444398939967E-6</v>
      </c>
      <c r="S23" s="2">
        <f t="shared" si="1"/>
        <v>1.8598302112996573E-8</v>
      </c>
      <c r="T23" s="5">
        <f t="shared" si="2"/>
        <v>0.19</v>
      </c>
    </row>
    <row r="24" spans="3:20" x14ac:dyDescent="0.35">
      <c r="Q24" s="5">
        <v>0.2</v>
      </c>
      <c r="R24" s="2">
        <f t="shared" si="0"/>
        <v>2.9270211330688481E-6</v>
      </c>
      <c r="S24" s="2">
        <f t="shared" si="1"/>
        <v>3.9420636113745708E-8</v>
      </c>
      <c r="T24" s="5">
        <f t="shared" si="2"/>
        <v>0.1999999999999999</v>
      </c>
    </row>
    <row r="25" spans="3:20" x14ac:dyDescent="0.35">
      <c r="Q25" s="5">
        <v>0.21</v>
      </c>
      <c r="R25" s="2">
        <f t="shared" si="0"/>
        <v>5.954099250726456E-6</v>
      </c>
      <c r="S25" s="2">
        <f t="shared" si="1"/>
        <v>8.2113081643067035E-8</v>
      </c>
      <c r="T25" s="5">
        <f t="shared" si="2"/>
        <v>0.20999999999999985</v>
      </c>
    </row>
    <row r="26" spans="3:20" x14ac:dyDescent="0.35">
      <c r="C26" s="123"/>
      <c r="D26" s="121"/>
      <c r="E26" s="122" t="s">
        <v>65</v>
      </c>
      <c r="F26" s="121"/>
      <c r="G26" s="120"/>
      <c r="Q26" s="5">
        <v>0.22</v>
      </c>
      <c r="R26" s="2">
        <f t="shared" si="0"/>
        <v>1.1896484685594068E-5</v>
      </c>
      <c r="S26" s="2">
        <f t="shared" si="1"/>
        <v>1.6809286942656312E-7</v>
      </c>
      <c r="T26" s="5">
        <f t="shared" si="2"/>
        <v>0.21999999999999992</v>
      </c>
    </row>
    <row r="27" spans="3:20" x14ac:dyDescent="0.35">
      <c r="C27" s="117" t="s">
        <v>1</v>
      </c>
      <c r="D27" s="119">
        <f>P</f>
        <v>0.60099999999999998</v>
      </c>
      <c r="E27" s="126" t="str">
        <f ca="1">_xlfn.FORMULATEXT(D27)</f>
        <v>=P</v>
      </c>
      <c r="F27" s="115"/>
      <c r="G27" s="114"/>
      <c r="Q27" s="5">
        <v>0.23</v>
      </c>
      <c r="R27" s="2">
        <f t="shared" si="0"/>
        <v>2.3347135205478841E-5</v>
      </c>
      <c r="S27" s="2">
        <f t="shared" si="1"/>
        <v>3.381776406343958E-7</v>
      </c>
      <c r="T27" s="5">
        <f t="shared" si="2"/>
        <v>0.23000000000000004</v>
      </c>
    </row>
    <row r="28" spans="3:20" x14ac:dyDescent="0.35">
      <c r="C28" s="117" t="s">
        <v>10</v>
      </c>
      <c r="D28" s="118">
        <f>SQRT(P*(1-P)/n)</f>
        <v>7.4677445927351843E-2</v>
      </c>
      <c r="E28" s="126" t="str">
        <f ca="1">_xlfn.FORMULATEXT(D28)</f>
        <v>=SQRT(P*(1-P)/n)</v>
      </c>
      <c r="F28" s="115"/>
      <c r="G28" s="114"/>
      <c r="Q28" s="5">
        <v>0.24</v>
      </c>
      <c r="R28" s="2">
        <f t="shared" si="0"/>
        <v>4.50050154620886E-5</v>
      </c>
      <c r="S28" s="2">
        <f t="shared" si="1"/>
        <v>6.6866757025423349E-7</v>
      </c>
      <c r="T28" s="5">
        <f t="shared" si="2"/>
        <v>0.23999999999999994</v>
      </c>
    </row>
    <row r="29" spans="3:20" x14ac:dyDescent="0.35">
      <c r="C29" s="117" t="s">
        <v>6</v>
      </c>
      <c r="D29" s="116" t="s">
        <v>62</v>
      </c>
      <c r="E29" s="126" t="str">
        <f ca="1">_xlfn.FORMULATEXT(R4:R19)</f>
        <v>=NORM.DIST(@x_values,mean,sd,FALSE)</v>
      </c>
      <c r="F29" s="115"/>
      <c r="G29" s="114"/>
      <c r="Q29" s="5">
        <v>0.25</v>
      </c>
      <c r="R29" s="2">
        <f t="shared" si="0"/>
        <v>8.5211968964952621E-5</v>
      </c>
      <c r="S29" s="2">
        <f t="shared" si="1"/>
        <v>1.299443022440177E-6</v>
      </c>
      <c r="T29" s="5">
        <f t="shared" si="2"/>
        <v>0.25000000000000006</v>
      </c>
    </row>
    <row r="30" spans="3:20" x14ac:dyDescent="0.35">
      <c r="C30" s="117" t="s">
        <v>7</v>
      </c>
      <c r="D30" s="116" t="s">
        <v>62</v>
      </c>
      <c r="E30" s="126" t="str">
        <f ca="1">_xlfn.FORMULATEXT(S4)</f>
        <v>=NORM.DIST(@x_values,mean,sd,TRUE)</v>
      </c>
      <c r="F30" s="115"/>
      <c r="G30" s="114"/>
      <c r="Q30" s="5">
        <v>0.26</v>
      </c>
      <c r="R30" s="2">
        <f t="shared" si="0"/>
        <v>1.5847204203796368E-4</v>
      </c>
      <c r="S30" s="2">
        <f t="shared" si="1"/>
        <v>2.4819810137252323E-6</v>
      </c>
      <c r="T30" s="5">
        <f t="shared" si="2"/>
        <v>0.26</v>
      </c>
    </row>
    <row r="31" spans="3:20" x14ac:dyDescent="0.35">
      <c r="C31" s="113" t="s">
        <v>60</v>
      </c>
      <c r="D31" s="112" t="s">
        <v>62</v>
      </c>
      <c r="E31" s="127" t="str">
        <f ca="1">_xlfn.FORMULATEXT(T4)</f>
        <v>=NORM.INV(@CDF,mean,sd)</v>
      </c>
      <c r="F31" s="111"/>
      <c r="G31" s="110"/>
      <c r="Q31" s="5">
        <v>0.27</v>
      </c>
      <c r="R31" s="2">
        <f t="shared" si="0"/>
        <v>2.8947900836871282E-4</v>
      </c>
      <c r="S31" s="2">
        <f t="shared" si="1"/>
        <v>4.6595864850024948E-6</v>
      </c>
      <c r="T31" s="5">
        <f t="shared" si="2"/>
        <v>0.26999999999999996</v>
      </c>
    </row>
    <row r="32" spans="3:20" x14ac:dyDescent="0.35">
      <c r="Q32" s="5">
        <v>0.28000000000000003</v>
      </c>
      <c r="R32" s="2">
        <f t="shared" si="0"/>
        <v>5.1939033839331489E-4</v>
      </c>
      <c r="S32" s="2">
        <f t="shared" si="1"/>
        <v>8.5984151200576587E-6</v>
      </c>
      <c r="T32" s="5">
        <f t="shared" si="2"/>
        <v>0.28000000000000014</v>
      </c>
    </row>
    <row r="33" spans="3:20" x14ac:dyDescent="0.35">
      <c r="C33" s="132" t="s">
        <v>86</v>
      </c>
      <c r="D33" s="128"/>
      <c r="Q33" s="5">
        <v>0.28999999999999998</v>
      </c>
      <c r="R33" s="2">
        <f t="shared" si="0"/>
        <v>9.1534123142673017E-4</v>
      </c>
      <c r="S33" s="2">
        <f t="shared" si="1"/>
        <v>1.5596493087397476E-5</v>
      </c>
      <c r="T33" s="5">
        <f t="shared" si="2"/>
        <v>0.28999999999999981</v>
      </c>
    </row>
    <row r="34" spans="3:20" x14ac:dyDescent="0.35">
      <c r="C34" s="129" t="s">
        <v>85</v>
      </c>
      <c r="D34" s="131">
        <v>601</v>
      </c>
      <c r="Q34" s="5">
        <v>0.3</v>
      </c>
      <c r="R34" s="2">
        <f t="shared" si="0"/>
        <v>1.5844719409520405E-3</v>
      </c>
      <c r="S34" s="2">
        <f t="shared" si="1"/>
        <v>2.7809265986829659E-5</v>
      </c>
      <c r="T34" s="5">
        <f t="shared" si="2"/>
        <v>0.30000000000000004</v>
      </c>
    </row>
    <row r="35" spans="3:20" x14ac:dyDescent="0.35">
      <c r="Q35" s="5">
        <v>0.31</v>
      </c>
      <c r="R35" s="2">
        <f t="shared" si="0"/>
        <v>2.6940053161808889E-3</v>
      </c>
      <c r="S35" s="2">
        <f t="shared" si="1"/>
        <v>4.8744297144497639E-5</v>
      </c>
      <c r="T35" s="5">
        <f t="shared" si="2"/>
        <v>0.31</v>
      </c>
    </row>
    <row r="36" spans="3:20" x14ac:dyDescent="0.35">
      <c r="Q36" s="5">
        <v>0.32</v>
      </c>
      <c r="R36" s="2">
        <f t="shared" ref="R36:R67" si="3">_xlfn.NORM.DIST(x_values,mean,sd,FALSE)</f>
        <v>4.4990903264604748E-3</v>
      </c>
      <c r="S36" s="2">
        <f t="shared" ref="S36:S67" si="4">_xlfn.NORM.DIST(x_values,mean,sd,TRUE)</f>
        <v>8.3994106990163795E-5</v>
      </c>
      <c r="T36" s="5">
        <f t="shared" ref="T36:T67" si="5">_xlfn.NORM.INV(CDF,mean,sd)</f>
        <v>0.32000000000000006</v>
      </c>
    </row>
    <row r="37" spans="3:20" x14ac:dyDescent="0.35">
      <c r="Q37" s="5">
        <v>0.33</v>
      </c>
      <c r="R37" s="2">
        <f t="shared" si="3"/>
        <v>7.3801186635279459E-3</v>
      </c>
      <c r="S37" s="2">
        <f t="shared" si="4"/>
        <v>1.4229346774745865E-4</v>
      </c>
      <c r="T37" s="5">
        <f t="shared" si="5"/>
        <v>0.32999999999999996</v>
      </c>
    </row>
    <row r="38" spans="3:20" x14ac:dyDescent="0.35">
      <c r="Q38" s="5">
        <v>0.34</v>
      </c>
      <c r="R38" s="2">
        <f t="shared" si="3"/>
        <v>1.189088956320972E-2</v>
      </c>
      <c r="S38" s="2">
        <f t="shared" si="4"/>
        <v>2.3700321218192644E-4</v>
      </c>
      <c r="T38" s="5">
        <f t="shared" si="5"/>
        <v>0.34000000000000008</v>
      </c>
    </row>
    <row r="39" spans="3:20" x14ac:dyDescent="0.35">
      <c r="Q39" s="5">
        <v>0.35</v>
      </c>
      <c r="R39" s="2">
        <f t="shared" si="3"/>
        <v>1.881818417986357E-2</v>
      </c>
      <c r="S39" s="2">
        <f t="shared" si="4"/>
        <v>3.8813276738251969E-4</v>
      </c>
      <c r="T39" s="5">
        <f t="shared" si="5"/>
        <v>0.34999999999999992</v>
      </c>
    </row>
    <row r="40" spans="3:20" x14ac:dyDescent="0.35">
      <c r="Q40" s="5">
        <v>0.36</v>
      </c>
      <c r="R40" s="2">
        <f t="shared" si="3"/>
        <v>2.9251857721169207E-2</v>
      </c>
      <c r="S40" s="2">
        <f t="shared" si="4"/>
        <v>6.2501256357434614E-4</v>
      </c>
      <c r="T40" s="5">
        <f t="shared" si="5"/>
        <v>0.35999999999999993</v>
      </c>
    </row>
    <row r="41" spans="3:20" x14ac:dyDescent="0.35">
      <c r="Q41" s="5">
        <v>0.37</v>
      </c>
      <c r="R41" s="2">
        <f t="shared" si="3"/>
        <v>4.4662348738325058E-2</v>
      </c>
      <c r="S41" s="2">
        <f t="shared" si="4"/>
        <v>9.8970816357779536E-4</v>
      </c>
      <c r="T41" s="5">
        <f t="shared" si="5"/>
        <v>0.37</v>
      </c>
    </row>
    <row r="42" spans="3:20" x14ac:dyDescent="0.35">
      <c r="Q42" s="5">
        <v>0.38</v>
      </c>
      <c r="R42" s="2">
        <f t="shared" si="3"/>
        <v>6.6979520279607102E-2</v>
      </c>
      <c r="S42" s="2">
        <f t="shared" si="4"/>
        <v>1.5412226467377559E-3</v>
      </c>
      <c r="T42" s="5">
        <f t="shared" si="5"/>
        <v>0.38</v>
      </c>
    </row>
    <row r="43" spans="3:20" x14ac:dyDescent="0.35">
      <c r="Q43" s="5">
        <v>0.39</v>
      </c>
      <c r="R43" s="2">
        <f t="shared" si="3"/>
        <v>9.86631269364521E-2</v>
      </c>
      <c r="S43" s="2">
        <f t="shared" si="4"/>
        <v>2.3604552424001928E-3</v>
      </c>
      <c r="T43" s="5">
        <f t="shared" si="5"/>
        <v>0.39</v>
      </c>
    </row>
    <row r="44" spans="3:20" x14ac:dyDescent="0.35">
      <c r="Q44" s="5">
        <v>0.4</v>
      </c>
      <c r="R44" s="2">
        <f t="shared" si="3"/>
        <v>0.14275130481969947</v>
      </c>
      <c r="S44" s="2">
        <f t="shared" si="4"/>
        <v>3.5557676772397248E-3</v>
      </c>
      <c r="T44" s="5">
        <f t="shared" si="5"/>
        <v>0.4</v>
      </c>
    </row>
    <row r="45" spans="3:20" x14ac:dyDescent="0.35">
      <c r="Q45" s="5">
        <v>0.41</v>
      </c>
      <c r="R45" s="2">
        <f t="shared" si="3"/>
        <v>0.20286992383072797</v>
      </c>
      <c r="S45" s="2">
        <f t="shared" si="4"/>
        <v>5.268855275151859E-3</v>
      </c>
      <c r="T45" s="5">
        <f t="shared" si="5"/>
        <v>0.41</v>
      </c>
    </row>
    <row r="46" spans="3:20" x14ac:dyDescent="0.35">
      <c r="Q46" s="5">
        <v>0.42</v>
      </c>
      <c r="R46" s="2">
        <f t="shared" si="3"/>
        <v>0.28318328414596039</v>
      </c>
      <c r="S46" s="2">
        <f t="shared" si="4"/>
        <v>7.680435042507509E-3</v>
      </c>
      <c r="T46" s="5">
        <f t="shared" si="5"/>
        <v>0.42</v>
      </c>
    </row>
    <row r="47" spans="3:20" x14ac:dyDescent="0.35">
      <c r="Q47" s="5">
        <v>0.43</v>
      </c>
      <c r="R47" s="2">
        <f t="shared" si="3"/>
        <v>0.38826650854783423</v>
      </c>
      <c r="S47" s="2">
        <f t="shared" si="4"/>
        <v>1.1015064838033033E-2</v>
      </c>
      <c r="T47" s="5">
        <f t="shared" si="5"/>
        <v>0.42999999999999994</v>
      </c>
    </row>
    <row r="48" spans="3:20" x14ac:dyDescent="0.35">
      <c r="Q48" s="5">
        <v>0.44</v>
      </c>
      <c r="R48" s="2">
        <f t="shared" si="3"/>
        <v>0.52288311177770352</v>
      </c>
      <c r="S48" s="2">
        <f t="shared" si="4"/>
        <v>1.5544223783787524E-2</v>
      </c>
      <c r="T48" s="5">
        <f t="shared" si="5"/>
        <v>0.44000000000000006</v>
      </c>
    </row>
    <row r="49" spans="17:20" x14ac:dyDescent="0.35">
      <c r="Q49" s="5">
        <v>0.45</v>
      </c>
      <c r="R49" s="2">
        <f t="shared" si="3"/>
        <v>0.69165841990624499</v>
      </c>
      <c r="S49" s="2">
        <f t="shared" si="4"/>
        <v>2.1586651237901232E-2</v>
      </c>
      <c r="T49" s="5">
        <f t="shared" si="5"/>
        <v>0.45</v>
      </c>
    </row>
    <row r="50" spans="17:20" x14ac:dyDescent="0.35">
      <c r="Q50" s="5">
        <v>0.46</v>
      </c>
      <c r="R50" s="2">
        <f t="shared" si="3"/>
        <v>0.89865105744695217</v>
      </c>
      <c r="S50" s="2">
        <f t="shared" si="4"/>
        <v>2.9504902543269883E-2</v>
      </c>
      <c r="T50" s="5">
        <f t="shared" si="5"/>
        <v>0.46</v>
      </c>
    </row>
    <row r="51" spans="17:20" x14ac:dyDescent="0.35">
      <c r="Q51" s="5">
        <v>0.47</v>
      </c>
      <c r="R51" s="2">
        <f t="shared" si="3"/>
        <v>1.1468401254527867</v>
      </c>
      <c r="S51" s="2">
        <f t="shared" si="4"/>
        <v>3.9697176206327622E-2</v>
      </c>
      <c r="T51" s="5">
        <f t="shared" si="5"/>
        <v>0.47</v>
      </c>
    </row>
    <row r="52" spans="17:20" x14ac:dyDescent="0.35">
      <c r="Q52" s="5">
        <v>0.48</v>
      </c>
      <c r="R52" s="2">
        <f t="shared" si="3"/>
        <v>1.4375635013618342</v>
      </c>
      <c r="S52" s="2">
        <f t="shared" si="4"/>
        <v>5.2583731303898672E-2</v>
      </c>
      <c r="T52" s="5">
        <f t="shared" si="5"/>
        <v>0.48</v>
      </c>
    </row>
    <row r="53" spans="17:20" x14ac:dyDescent="0.35">
      <c r="Q53" s="5">
        <v>0.49</v>
      </c>
      <c r="R53" s="2">
        <f t="shared" si="3"/>
        <v>1.7699604597676297</v>
      </c>
      <c r="S53" s="2">
        <f t="shared" si="4"/>
        <v>6.8587658345831581E-2</v>
      </c>
      <c r="T53" s="5">
        <f t="shared" si="5"/>
        <v>0.49000000000000005</v>
      </c>
    </row>
    <row r="54" spans="17:20" x14ac:dyDescent="0.35">
      <c r="Q54" s="5">
        <v>0.5</v>
      </c>
      <c r="R54" s="2">
        <f t="shared" si="3"/>
        <v>2.1404863346943697</v>
      </c>
      <c r="S54" s="2">
        <f t="shared" si="4"/>
        <v>8.8110375587809112E-2</v>
      </c>
      <c r="T54" s="5">
        <f t="shared" si="5"/>
        <v>0.49999999999999994</v>
      </c>
    </row>
    <row r="55" spans="17:20" x14ac:dyDescent="0.35">
      <c r="Q55" s="5">
        <v>0.51</v>
      </c>
      <c r="R55" s="2">
        <f t="shared" si="3"/>
        <v>2.5425747104762233</v>
      </c>
      <c r="S55" s="2">
        <f t="shared" si="4"/>
        <v>0.11150294587711036</v>
      </c>
      <c r="T55" s="5">
        <f t="shared" si="5"/>
        <v>0.5099999999999999</v>
      </c>
    </row>
    <row r="56" spans="17:20" x14ac:dyDescent="0.35">
      <c r="Q56" s="5">
        <v>0.52</v>
      </c>
      <c r="R56" s="2">
        <f t="shared" si="3"/>
        <v>2.9665205066972207</v>
      </c>
      <c r="S56" s="2">
        <f t="shared" si="4"/>
        <v>0.13903506267911564</v>
      </c>
      <c r="T56" s="5">
        <f t="shared" si="5"/>
        <v>0.52</v>
      </c>
    </row>
    <row r="57" spans="17:20" x14ac:dyDescent="0.35">
      <c r="Q57" s="5">
        <v>0.53</v>
      </c>
      <c r="R57" s="2">
        <f t="shared" si="3"/>
        <v>3.3996433235775303</v>
      </c>
      <c r="S57" s="2">
        <f t="shared" si="4"/>
        <v>0.17086422787713632</v>
      </c>
      <c r="T57" s="5">
        <f t="shared" si="5"/>
        <v>0.53000000000000014</v>
      </c>
    </row>
    <row r="58" spans="17:20" x14ac:dyDescent="0.35">
      <c r="Q58" s="5">
        <v>0.54</v>
      </c>
      <c r="R58" s="2">
        <f t="shared" si="3"/>
        <v>3.8267643874024313</v>
      </c>
      <c r="S58" s="2">
        <f t="shared" si="4"/>
        <v>0.20700811697079724</v>
      </c>
      <c r="T58" s="5">
        <f t="shared" si="5"/>
        <v>0.54000000000000015</v>
      </c>
    </row>
    <row r="59" spans="17:20" x14ac:dyDescent="0.35">
      <c r="Q59" s="5">
        <v>0.55000000000000004</v>
      </c>
      <c r="R59" s="2">
        <f t="shared" si="3"/>
        <v>4.2309944991551367</v>
      </c>
      <c r="S59" s="2">
        <f t="shared" si="4"/>
        <v>0.24732328776621798</v>
      </c>
      <c r="T59" s="5">
        <f t="shared" si="5"/>
        <v>0.55000000000000004</v>
      </c>
    </row>
    <row r="60" spans="17:20" x14ac:dyDescent="0.35">
      <c r="Q60" s="5">
        <v>0.56000000000000005</v>
      </c>
      <c r="R60" s="2">
        <f t="shared" si="3"/>
        <v>4.5947889302221583</v>
      </c>
      <c r="S60" s="2">
        <f t="shared" si="4"/>
        <v>0.29149315763516059</v>
      </c>
      <c r="T60" s="5">
        <f t="shared" si="5"/>
        <v>0.56000000000000005</v>
      </c>
    </row>
    <row r="61" spans="17:20" x14ac:dyDescent="0.35">
      <c r="Q61" s="5">
        <v>0.56999999999999995</v>
      </c>
      <c r="R61" s="2">
        <f t="shared" si="3"/>
        <v>4.9011843702196458</v>
      </c>
      <c r="S61" s="2">
        <f t="shared" si="4"/>
        <v>0.33902752629239707</v>
      </c>
      <c r="T61" s="5">
        <f t="shared" si="5"/>
        <v>0.56999999999999995</v>
      </c>
    </row>
    <row r="62" spans="17:20" x14ac:dyDescent="0.35">
      <c r="Q62" s="5">
        <v>0.57999999999999996</v>
      </c>
      <c r="R62" s="2">
        <f t="shared" si="3"/>
        <v>5.1350997242789598</v>
      </c>
      <c r="S62" s="2">
        <f t="shared" si="4"/>
        <v>0.38927489643179347</v>
      </c>
      <c r="T62" s="5">
        <f t="shared" si="5"/>
        <v>0.57999999999999996</v>
      </c>
    </row>
    <row r="63" spans="17:20" x14ac:dyDescent="0.35">
      <c r="Q63" s="5">
        <v>0.59</v>
      </c>
      <c r="R63" s="2">
        <f t="shared" si="3"/>
        <v>5.2845631572904228</v>
      </c>
      <c r="S63" s="2">
        <f t="shared" si="4"/>
        <v>0.44144755168900474</v>
      </c>
      <c r="T63" s="5">
        <f t="shared" si="5"/>
        <v>0.59</v>
      </c>
    </row>
    <row r="64" spans="17:20" x14ac:dyDescent="0.35">
      <c r="Q64" s="5">
        <v>0.6</v>
      </c>
      <c r="R64" s="2">
        <f t="shared" si="3"/>
        <v>5.3417267893373346</v>
      </c>
      <c r="S64" s="2">
        <f t="shared" si="4"/>
        <v>0.49465795391201428</v>
      </c>
      <c r="T64" s="5">
        <f t="shared" si="5"/>
        <v>0.6</v>
      </c>
    </row>
    <row r="65" spans="17:20" x14ac:dyDescent="0.35">
      <c r="Q65" s="5">
        <v>0.61</v>
      </c>
      <c r="R65" s="2">
        <f t="shared" si="3"/>
        <v>5.3035494062842758</v>
      </c>
      <c r="S65" s="2">
        <f t="shared" si="4"/>
        <v>0.54796371419840395</v>
      </c>
      <c r="T65" s="5">
        <f t="shared" si="5"/>
        <v>0.61</v>
      </c>
    </row>
    <row r="66" spans="17:20" x14ac:dyDescent="0.35">
      <c r="Q66" s="5">
        <v>0.62</v>
      </c>
      <c r="R66" s="2">
        <f t="shared" si="3"/>
        <v>5.1720645291994458</v>
      </c>
      <c r="S66" s="2">
        <f t="shared" si="4"/>
        <v>0.60041736740245577</v>
      </c>
      <c r="T66" s="5">
        <f t="shared" si="5"/>
        <v>0.62</v>
      </c>
    </row>
    <row r="67" spans="17:20" x14ac:dyDescent="0.35">
      <c r="Q67" s="5">
        <v>0.63</v>
      </c>
      <c r="R67" s="2">
        <f t="shared" si="3"/>
        <v>4.9542009567556216</v>
      </c>
      <c r="S67" s="2">
        <f t="shared" si="4"/>
        <v>0.6511165943549404</v>
      </c>
      <c r="T67" s="5">
        <f t="shared" si="5"/>
        <v>0.63</v>
      </c>
    </row>
    <row r="68" spans="17:20" x14ac:dyDescent="0.35">
      <c r="Q68" s="5">
        <v>0.64</v>
      </c>
      <c r="R68" s="2">
        <f t="shared" ref="R68:R104" si="6">_xlfn.NORM.DIST(x_values,mean,sd,FALSE)</f>
        <v>4.6611778217567847</v>
      </c>
      <c r="S68" s="2">
        <f t="shared" ref="S68:S104" si="7">_xlfn.NORM.DIST(x_values,mean,sd,TRUE)</f>
        <v>0.69925048108223042</v>
      </c>
      <c r="T68" s="5">
        <f t="shared" ref="T68:T104" si="8">_xlfn.NORM.INV(CDF,mean,sd)</f>
        <v>0.64</v>
      </c>
    </row>
    <row r="69" spans="17:20" x14ac:dyDescent="0.35">
      <c r="Q69" s="5">
        <v>0.65</v>
      </c>
      <c r="R69" s="2">
        <f t="shared" si="6"/>
        <v>4.3075476698188178</v>
      </c>
      <c r="S69" s="2">
        <f t="shared" si="7"/>
        <v>0.74413788848142637</v>
      </c>
      <c r="T69" s="5">
        <f t="shared" si="8"/>
        <v>0.65</v>
      </c>
    </row>
    <row r="70" spans="17:20" x14ac:dyDescent="0.35">
      <c r="Q70" s="5">
        <v>0.66</v>
      </c>
      <c r="R70" s="2">
        <f t="shared" si="6"/>
        <v>3.9100011183402787</v>
      </c>
      <c r="S70" s="2">
        <f t="shared" si="7"/>
        <v>0.78525495359681685</v>
      </c>
      <c r="T70" s="5">
        <f t="shared" si="8"/>
        <v>0.66</v>
      </c>
    </row>
    <row r="71" spans="17:20" x14ac:dyDescent="0.35">
      <c r="Q71" s="5">
        <v>0.67</v>
      </c>
      <c r="R71" s="2">
        <f t="shared" si="6"/>
        <v>3.4860694851246712</v>
      </c>
      <c r="S71" s="2">
        <f t="shared" si="7"/>
        <v>0.82225000935899639</v>
      </c>
      <c r="T71" s="5">
        <f t="shared" si="8"/>
        <v>0.66999999999999993</v>
      </c>
    </row>
    <row r="72" spans="17:20" x14ac:dyDescent="0.35">
      <c r="Q72" s="5">
        <v>0.68</v>
      </c>
      <c r="R72" s="2">
        <f t="shared" si="6"/>
        <v>3.0528647576050449</v>
      </c>
      <c r="S72" s="2">
        <f t="shared" si="7"/>
        <v>0.85494560515466889</v>
      </c>
      <c r="T72" s="5">
        <f t="shared" si="8"/>
        <v>0.68</v>
      </c>
    </row>
    <row r="73" spans="17:20" x14ac:dyDescent="0.35">
      <c r="Q73" s="5">
        <v>0.69</v>
      </c>
      <c r="R73" s="2">
        <f t="shared" si="6"/>
        <v>2.6259802769600595</v>
      </c>
      <c r="S73" s="2">
        <f t="shared" si="7"/>
        <v>0.8833286388931324</v>
      </c>
      <c r="T73" s="5">
        <f t="shared" si="8"/>
        <v>0.69</v>
      </c>
    </row>
    <row r="74" spans="17:20" x14ac:dyDescent="0.35">
      <c r="Q74" s="5">
        <v>0.7</v>
      </c>
      <c r="R74" s="2">
        <f t="shared" si="6"/>
        <v>2.2186445166548232</v>
      </c>
      <c r="S74" s="2">
        <f t="shared" si="7"/>
        <v>0.90753070018908111</v>
      </c>
      <c r="T74" s="5">
        <f t="shared" si="8"/>
        <v>0.7</v>
      </c>
    </row>
    <row r="75" spans="17:20" x14ac:dyDescent="0.35">
      <c r="Q75" s="5">
        <v>0.71</v>
      </c>
      <c r="R75" s="2">
        <f t="shared" si="6"/>
        <v>1.8411804466633097</v>
      </c>
      <c r="S75" s="2">
        <f t="shared" si="7"/>
        <v>0.92780145318322937</v>
      </c>
      <c r="T75" s="5">
        <f t="shared" si="8"/>
        <v>0.71</v>
      </c>
    </row>
    <row r="76" spans="17:20" x14ac:dyDescent="0.35">
      <c r="Q76" s="5">
        <v>0.72</v>
      </c>
      <c r="R76" s="2">
        <f t="shared" si="6"/>
        <v>1.5007811065327474</v>
      </c>
      <c r="S76" s="2">
        <f t="shared" si="7"/>
        <v>0.94447820190813347</v>
      </c>
      <c r="T76" s="5">
        <f t="shared" si="8"/>
        <v>0.72</v>
      </c>
    </row>
    <row r="77" spans="17:20" x14ac:dyDescent="0.35">
      <c r="Q77" s="5">
        <v>0.73</v>
      </c>
      <c r="R77" s="2">
        <f t="shared" si="6"/>
        <v>1.2015745516100083</v>
      </c>
      <c r="S77" s="2">
        <f t="shared" si="7"/>
        <v>0.95795469406476974</v>
      </c>
      <c r="T77" s="5">
        <f t="shared" si="8"/>
        <v>0.73</v>
      </c>
    </row>
    <row r="78" spans="17:20" x14ac:dyDescent="0.35">
      <c r="Q78" s="5">
        <v>0.74</v>
      </c>
      <c r="R78" s="2">
        <f t="shared" si="6"/>
        <v>0.94492308284868842</v>
      </c>
      <c r="S78" s="2">
        <f t="shared" si="7"/>
        <v>0.9686518003391893</v>
      </c>
      <c r="T78" s="5">
        <f t="shared" si="8"/>
        <v>0.74</v>
      </c>
    </row>
    <row r="79" spans="17:20" x14ac:dyDescent="0.35">
      <c r="Q79" s="5">
        <v>0.75</v>
      </c>
      <c r="R79" s="2">
        <f t="shared" si="6"/>
        <v>0.72988520930888878</v>
      </c>
      <c r="S79" s="2">
        <f t="shared" si="7"/>
        <v>0.97699206290434626</v>
      </c>
      <c r="T79" s="5">
        <f t="shared" si="8"/>
        <v>0.75</v>
      </c>
    </row>
    <row r="80" spans="17:20" x14ac:dyDescent="0.35">
      <c r="Q80" s="5">
        <v>0.76</v>
      </c>
      <c r="R80" s="2">
        <f t="shared" si="6"/>
        <v>0.55376440451477515</v>
      </c>
      <c r="S80" s="2">
        <f t="shared" si="7"/>
        <v>0.98337935968416235</v>
      </c>
      <c r="T80" s="5">
        <f t="shared" si="8"/>
        <v>0.7599999999999999</v>
      </c>
    </row>
    <row r="81" spans="17:20" x14ac:dyDescent="0.35">
      <c r="Q81" s="5">
        <v>0.77</v>
      </c>
      <c r="R81" s="2">
        <f t="shared" si="6"/>
        <v>0.41267473194121995</v>
      </c>
      <c r="S81" s="2">
        <f t="shared" si="7"/>
        <v>0.98818419406708502</v>
      </c>
      <c r="T81" s="5">
        <f t="shared" si="8"/>
        <v>0.77</v>
      </c>
    </row>
    <row r="82" spans="17:20" x14ac:dyDescent="0.35">
      <c r="Q82" s="5">
        <v>0.78</v>
      </c>
      <c r="R82" s="2">
        <f t="shared" si="6"/>
        <v>0.30206686471157285</v>
      </c>
      <c r="S82" s="2">
        <f t="shared" si="7"/>
        <v>0.9917344829947512</v>
      </c>
      <c r="T82" s="5">
        <f t="shared" si="8"/>
        <v>0.78</v>
      </c>
    </row>
    <row r="83" spans="17:20" x14ac:dyDescent="0.35">
      <c r="Q83" s="5">
        <v>0.79</v>
      </c>
      <c r="R83" s="2">
        <f t="shared" si="6"/>
        <v>0.21717541809002264</v>
      </c>
      <c r="S83" s="2">
        <f t="shared" si="7"/>
        <v>0.99431123673772581</v>
      </c>
      <c r="T83" s="5">
        <f t="shared" si="8"/>
        <v>0.79</v>
      </c>
    </row>
    <row r="84" spans="17:20" x14ac:dyDescent="0.35">
      <c r="Q84" s="5">
        <v>0.8</v>
      </c>
      <c r="R84" s="2">
        <f t="shared" si="6"/>
        <v>0.15336653759394026</v>
      </c>
      <c r="S84" s="2">
        <f t="shared" si="7"/>
        <v>0.99614822367763101</v>
      </c>
      <c r="T84" s="5">
        <f t="shared" si="8"/>
        <v>0.79999999999999982</v>
      </c>
    </row>
    <row r="85" spans="17:20" x14ac:dyDescent="0.35">
      <c r="Q85" s="5">
        <v>0.81</v>
      </c>
      <c r="R85" s="2">
        <f t="shared" si="6"/>
        <v>0.10638072070079557</v>
      </c>
      <c r="S85" s="2">
        <f t="shared" si="7"/>
        <v>0.99743458552399511</v>
      </c>
      <c r="T85" s="5">
        <f t="shared" si="8"/>
        <v>0.81000000000000028</v>
      </c>
    </row>
    <row r="86" spans="17:20" x14ac:dyDescent="0.35">
      <c r="Q86" s="5">
        <v>0.82</v>
      </c>
      <c r="R86" s="2">
        <f t="shared" si="6"/>
        <v>7.2478235499677149E-2</v>
      </c>
      <c r="S86" s="2">
        <f t="shared" si="7"/>
        <v>0.99831938356672678</v>
      </c>
      <c r="T86" s="5">
        <f t="shared" si="8"/>
        <v>0.82000000000000062</v>
      </c>
    </row>
    <row r="87" spans="17:20" x14ac:dyDescent="0.35">
      <c r="Q87" s="5">
        <v>0.83</v>
      </c>
      <c r="R87" s="2">
        <f t="shared" si="6"/>
        <v>4.8502560242410037E-2</v>
      </c>
      <c r="S87" s="2">
        <f t="shared" si="7"/>
        <v>0.99891717415014991</v>
      </c>
      <c r="T87" s="5">
        <f t="shared" si="8"/>
        <v>0.82999999999999918</v>
      </c>
    </row>
    <row r="88" spans="17:20" x14ac:dyDescent="0.35">
      <c r="Q88" s="5">
        <v>0.84</v>
      </c>
      <c r="R88" s="2">
        <f t="shared" si="6"/>
        <v>3.1881157741480974E-2</v>
      </c>
      <c r="S88" s="2">
        <f t="shared" si="7"/>
        <v>0.99931388848304359</v>
      </c>
      <c r="T88" s="5">
        <f t="shared" si="8"/>
        <v>0.84000000000000108</v>
      </c>
    </row>
    <row r="89" spans="17:20" x14ac:dyDescent="0.35">
      <c r="Q89" s="5">
        <v>0.85</v>
      </c>
      <c r="R89" s="2">
        <f t="shared" si="6"/>
        <v>2.0583341183591529E-2</v>
      </c>
      <c r="S89" s="2">
        <f t="shared" si="7"/>
        <v>0.9995724897272743</v>
      </c>
      <c r="T89" s="5">
        <f t="shared" si="8"/>
        <v>0.84999999999999865</v>
      </c>
    </row>
    <row r="90" spans="17:20" x14ac:dyDescent="0.35">
      <c r="Q90" s="5">
        <v>0.86</v>
      </c>
      <c r="R90" s="2">
        <f t="shared" si="6"/>
        <v>1.3052990741921098E-2</v>
      </c>
      <c r="S90" s="2">
        <f t="shared" si="7"/>
        <v>0.99973806947515964</v>
      </c>
      <c r="T90" s="5">
        <f t="shared" si="8"/>
        <v>0.86000000000000087</v>
      </c>
    </row>
    <row r="91" spans="17:20" x14ac:dyDescent="0.35">
      <c r="Q91" s="5">
        <v>0.87</v>
      </c>
      <c r="R91" s="2">
        <f t="shared" si="6"/>
        <v>8.1304869205665164E-3</v>
      </c>
      <c r="S91" s="2">
        <f t="shared" si="7"/>
        <v>0.99984220710833749</v>
      </c>
      <c r="T91" s="5">
        <f t="shared" si="8"/>
        <v>0.86999999999999433</v>
      </c>
    </row>
    <row r="92" spans="17:20" x14ac:dyDescent="0.35">
      <c r="Q92" s="5">
        <v>0.88</v>
      </c>
      <c r="R92" s="2">
        <f t="shared" si="6"/>
        <v>4.9743398065271302E-3</v>
      </c>
      <c r="S92" s="2">
        <f t="shared" si="7"/>
        <v>0.99990653984973077</v>
      </c>
      <c r="T92" s="5">
        <f t="shared" si="8"/>
        <v>0.87999999999999079</v>
      </c>
    </row>
    <row r="93" spans="17:20" x14ac:dyDescent="0.35">
      <c r="Q93" s="5">
        <v>0.89</v>
      </c>
      <c r="R93" s="2">
        <f t="shared" si="6"/>
        <v>2.989280793420221E-3</v>
      </c>
      <c r="S93" s="2">
        <f t="shared" si="7"/>
        <v>0.99994557719476906</v>
      </c>
      <c r="T93" s="5">
        <f t="shared" si="8"/>
        <v>0.88999999999998458</v>
      </c>
    </row>
    <row r="94" spans="17:20" x14ac:dyDescent="0.35">
      <c r="Q94" s="5">
        <v>0.9</v>
      </c>
      <c r="R94" s="2">
        <f t="shared" si="6"/>
        <v>1.7644540073498997E-3</v>
      </c>
      <c r="S94" s="2">
        <f t="shared" si="7"/>
        <v>0.99996884483487536</v>
      </c>
      <c r="T94" s="5">
        <f t="shared" si="8"/>
        <v>0.90000000000001112</v>
      </c>
    </row>
    <row r="95" spans="17:20" x14ac:dyDescent="0.35">
      <c r="Q95" s="5">
        <v>0.91</v>
      </c>
      <c r="R95" s="2">
        <f t="shared" si="6"/>
        <v>1.0229781120529727E-3</v>
      </c>
      <c r="S95" s="2">
        <f t="shared" si="7"/>
        <v>0.99998246706588712</v>
      </c>
      <c r="T95" s="5">
        <f t="shared" si="8"/>
        <v>0.91000000000003101</v>
      </c>
    </row>
    <row r="96" spans="17:20" x14ac:dyDescent="0.35">
      <c r="Q96" s="5">
        <v>0.92</v>
      </c>
      <c r="R96" s="2">
        <f t="shared" si="6"/>
        <v>5.8255201528214921E-4</v>
      </c>
      <c r="S96" s="2">
        <f t="shared" si="7"/>
        <v>0.9999903007845814</v>
      </c>
      <c r="T96" s="5">
        <f t="shared" si="8"/>
        <v>0.91999999999993343</v>
      </c>
    </row>
    <row r="97" spans="17:20" x14ac:dyDescent="0.35">
      <c r="Q97" s="5">
        <v>0.93</v>
      </c>
      <c r="R97" s="2">
        <f t="shared" si="6"/>
        <v>3.2584828897880372E-4</v>
      </c>
      <c r="S97" s="2">
        <f t="shared" si="7"/>
        <v>0.99999472576669957</v>
      </c>
      <c r="T97" s="5">
        <f t="shared" si="8"/>
        <v>0.93000000000002281</v>
      </c>
    </row>
    <row r="98" spans="17:20" x14ac:dyDescent="0.35">
      <c r="Q98" s="5">
        <v>0.94</v>
      </c>
      <c r="R98" s="2">
        <f t="shared" si="6"/>
        <v>1.7902288397535958E-4</v>
      </c>
      <c r="S98" s="2">
        <f t="shared" si="7"/>
        <v>0.99999718092145928</v>
      </c>
      <c r="T98" s="5">
        <f t="shared" si="8"/>
        <v>0.94000000000030193</v>
      </c>
    </row>
    <row r="99" spans="17:20" x14ac:dyDescent="0.35">
      <c r="Q99" s="5">
        <v>0.95</v>
      </c>
      <c r="R99" s="2">
        <f t="shared" si="6"/>
        <v>9.6608206975172523E-5</v>
      </c>
      <c r="S99" s="2">
        <f t="shared" si="7"/>
        <v>0.99999851896430059</v>
      </c>
      <c r="T99" s="5">
        <f t="shared" si="8"/>
        <v>0.94999999999946638</v>
      </c>
    </row>
    <row r="100" spans="17:20" x14ac:dyDescent="0.35">
      <c r="Q100" s="5">
        <v>0.96</v>
      </c>
      <c r="R100" s="2">
        <f t="shared" si="6"/>
        <v>5.1207298275484938E-5</v>
      </c>
      <c r="S100" s="2">
        <f t="shared" si="7"/>
        <v>0.99999923524779832</v>
      </c>
      <c r="T100" s="5">
        <f t="shared" si="8"/>
        <v>0.95999999999980157</v>
      </c>
    </row>
    <row r="101" spans="17:20" x14ac:dyDescent="0.35">
      <c r="Q101" s="5">
        <v>0.97</v>
      </c>
      <c r="R101" s="2">
        <f t="shared" si="6"/>
        <v>2.6660118304339607E-5</v>
      </c>
      <c r="S101" s="2">
        <f t="shared" si="7"/>
        <v>0.99999961188536957</v>
      </c>
      <c r="T101" s="5">
        <f t="shared" si="8"/>
        <v>0.97000000000064701</v>
      </c>
    </row>
    <row r="102" spans="17:20" x14ac:dyDescent="0.35">
      <c r="Q102" s="5">
        <v>0.98</v>
      </c>
      <c r="R102" s="2">
        <f t="shared" si="6"/>
        <v>1.3633414852220444E-5</v>
      </c>
      <c r="S102" s="2">
        <f t="shared" si="7"/>
        <v>0.9999998064151473</v>
      </c>
      <c r="T102" s="5">
        <f t="shared" si="8"/>
        <v>0.97999999999762299</v>
      </c>
    </row>
    <row r="103" spans="17:20" x14ac:dyDescent="0.35">
      <c r="Q103" s="5">
        <v>0.99</v>
      </c>
      <c r="R103" s="2">
        <f t="shared" si="6"/>
        <v>6.847934478182495E-6</v>
      </c>
      <c r="S103" s="2">
        <f t="shared" si="7"/>
        <v>0.99999990510495051</v>
      </c>
      <c r="T103" s="5">
        <f t="shared" si="8"/>
        <v>0.99000000000802535</v>
      </c>
    </row>
    <row r="104" spans="17:20" x14ac:dyDescent="0.35">
      <c r="Q104" s="5">
        <v>1</v>
      </c>
      <c r="R104" s="2">
        <f t="shared" si="6"/>
        <v>3.378523241919228E-6</v>
      </c>
      <c r="S104" s="2">
        <f t="shared" si="7"/>
        <v>0.9999999542842346</v>
      </c>
      <c r="T104" s="5">
        <f t="shared" si="8"/>
        <v>1.0000000000016902</v>
      </c>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Spinner 1">
              <controlPr defaultSize="0" autoPict="0">
                <anchor moveWithCells="1" sizeWithCells="1">
                  <from>
                    <xdr:col>5</xdr:col>
                    <xdr:colOff>31750</xdr:colOff>
                    <xdr:row>3</xdr:row>
                    <xdr:rowOff>19050</xdr:rowOff>
                  </from>
                  <to>
                    <xdr:col>5</xdr:col>
                    <xdr:colOff>247650</xdr:colOff>
                    <xdr:row>4</xdr:row>
                    <xdr:rowOff>19050</xdr:rowOff>
                  </to>
                </anchor>
              </controlPr>
            </control>
          </mc:Choice>
        </mc:AlternateContent>
        <mc:AlternateContent xmlns:mc="http://schemas.openxmlformats.org/markup-compatibility/2006">
          <mc:Choice Requires="x14">
            <control shapeId="3074" r:id="rId4" name="Spinner 2">
              <controlPr defaultSize="0" autoPict="0">
                <anchor moveWithCells="1" sizeWithCells="1">
                  <from>
                    <xdr:col>5</xdr:col>
                    <xdr:colOff>50800</xdr:colOff>
                    <xdr:row>4</xdr:row>
                    <xdr:rowOff>50800</xdr:rowOff>
                  </from>
                  <to>
                    <xdr:col>5</xdr:col>
                    <xdr:colOff>247650</xdr:colOff>
                    <xdr:row>5</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68E25-770B-4C53-8DA0-D5720EC1E498}">
  <dimension ref="B1:W105"/>
  <sheetViews>
    <sheetView workbookViewId="0"/>
  </sheetViews>
  <sheetFormatPr defaultRowHeight="14.5" x14ac:dyDescent="0.35"/>
  <cols>
    <col min="1" max="1" width="2.453125" customWidth="1"/>
    <col min="2" max="2" width="7.26953125" customWidth="1"/>
    <col min="3" max="3" width="16.81640625" customWidth="1"/>
    <col min="4" max="4" width="10.81640625" customWidth="1"/>
    <col min="5" max="5" width="11" customWidth="1"/>
    <col min="6" max="6" width="4.81640625" customWidth="1"/>
    <col min="7" max="7" width="22.54296875" customWidth="1"/>
    <col min="10" max="10" width="11.54296875" customWidth="1"/>
    <col min="11" max="11" width="14.453125" customWidth="1"/>
  </cols>
  <sheetData>
    <row r="1" spans="2:23" s="125" customFormat="1" ht="28.5" x14ac:dyDescent="0.65">
      <c r="B1" s="143" t="s">
        <v>69</v>
      </c>
    </row>
    <row r="3" spans="2:23" ht="18.5" x14ac:dyDescent="0.45">
      <c r="C3" s="134"/>
      <c r="D3" s="135" t="s">
        <v>66</v>
      </c>
      <c r="E3" s="136"/>
      <c r="S3" s="109" t="s">
        <v>88</v>
      </c>
      <c r="T3" s="9"/>
      <c r="U3" s="9"/>
      <c r="V3" s="9"/>
      <c r="W3" s="9"/>
    </row>
    <row r="4" spans="2:23" ht="18.5" x14ac:dyDescent="0.45">
      <c r="C4" s="137"/>
      <c r="D4" s="138" t="s">
        <v>68</v>
      </c>
      <c r="E4" s="146">
        <v>100</v>
      </c>
      <c r="S4" s="10" t="s">
        <v>61</v>
      </c>
      <c r="T4" s="10" t="s">
        <v>6</v>
      </c>
      <c r="U4" s="10" t="s">
        <v>7</v>
      </c>
      <c r="V4" s="10" t="s">
        <v>60</v>
      </c>
      <c r="W4" s="145" t="s">
        <v>89</v>
      </c>
    </row>
    <row r="5" spans="2:23" ht="18.5" x14ac:dyDescent="0.45">
      <c r="C5" s="137"/>
      <c r="D5" s="138" t="s">
        <v>67</v>
      </c>
      <c r="E5" s="146">
        <v>10</v>
      </c>
      <c r="S5" s="12">
        <f t="shared" ref="S5:S36" si="0">X+(W5*3.5*sd/50)</f>
        <v>93</v>
      </c>
      <c r="T5" s="2">
        <f t="shared" ref="T5:T36" si="1">_xlfn.NORM.DIST(x_values,mean,sd,FALSE)</f>
        <v>4.3634134752288008E-4</v>
      </c>
      <c r="U5" s="2">
        <f t="shared" ref="U5:U36" si="2">_xlfn.NORM.DIST(x_values,mean,sd,TRUE)</f>
        <v>2.3262907903552504E-4</v>
      </c>
      <c r="V5" s="12">
        <f t="shared" ref="V5:V36" si="3">_xlfn.NORM.INV(CDF,mean,sd)</f>
        <v>93</v>
      </c>
      <c r="W5" s="1">
        <v>-50</v>
      </c>
    </row>
    <row r="6" spans="2:23" ht="18.5" x14ac:dyDescent="0.45">
      <c r="C6" s="140"/>
      <c r="D6" s="141" t="s">
        <v>63</v>
      </c>
      <c r="E6" s="142">
        <v>25</v>
      </c>
      <c r="S6" s="12">
        <f t="shared" si="0"/>
        <v>93.14</v>
      </c>
      <c r="T6" s="2">
        <f t="shared" si="1"/>
        <v>5.5611485363278351E-4</v>
      </c>
      <c r="U6" s="2">
        <f t="shared" si="2"/>
        <v>3.0179062460863719E-4</v>
      </c>
      <c r="V6" s="12">
        <f t="shared" si="3"/>
        <v>93.14</v>
      </c>
      <c r="W6" s="1">
        <v>-49</v>
      </c>
    </row>
    <row r="7" spans="2:23" x14ac:dyDescent="0.35">
      <c r="S7" s="12">
        <f t="shared" si="0"/>
        <v>93.28</v>
      </c>
      <c r="T7" s="2">
        <f t="shared" si="1"/>
        <v>7.0530112847069304E-4</v>
      </c>
      <c r="U7" s="2">
        <f t="shared" si="2"/>
        <v>3.897123625820325E-4</v>
      </c>
      <c r="V7" s="12">
        <f t="shared" si="3"/>
        <v>93.28</v>
      </c>
      <c r="W7" s="1">
        <v>-48</v>
      </c>
    </row>
    <row r="8" spans="2:23" x14ac:dyDescent="0.35">
      <c r="S8" s="12">
        <f t="shared" si="0"/>
        <v>93.42</v>
      </c>
      <c r="T8" s="2">
        <f t="shared" si="1"/>
        <v>8.9013651998094158E-4</v>
      </c>
      <c r="U8" s="2">
        <f t="shared" si="2"/>
        <v>5.009369137857232E-4</v>
      </c>
      <c r="V8" s="12">
        <f t="shared" si="3"/>
        <v>93.42</v>
      </c>
      <c r="W8" s="1">
        <v>-47</v>
      </c>
    </row>
    <row r="9" spans="2:23" x14ac:dyDescent="0.35">
      <c r="S9" s="12">
        <f t="shared" si="0"/>
        <v>93.56</v>
      </c>
      <c r="T9" s="2">
        <f t="shared" si="1"/>
        <v>1.1179197198442742E-3</v>
      </c>
      <c r="U9" s="2">
        <f t="shared" si="2"/>
        <v>6.4095298366005887E-4</v>
      </c>
      <c r="V9" s="12">
        <f t="shared" si="3"/>
        <v>93.56</v>
      </c>
      <c r="W9" s="1">
        <v>-46</v>
      </c>
    </row>
    <row r="10" spans="2:23" x14ac:dyDescent="0.35">
      <c r="S10" s="12">
        <f t="shared" si="0"/>
        <v>93.7</v>
      </c>
      <c r="T10" s="2">
        <f t="shared" si="1"/>
        <v>1.3971292074397297E-3</v>
      </c>
      <c r="U10" s="2">
        <f t="shared" si="2"/>
        <v>8.1635231282856547E-4</v>
      </c>
      <c r="V10" s="12">
        <f t="shared" si="3"/>
        <v>93.7</v>
      </c>
      <c r="W10" s="1">
        <v>-45</v>
      </c>
    </row>
    <row r="11" spans="2:23" x14ac:dyDescent="0.35">
      <c r="S11" s="12">
        <f t="shared" si="0"/>
        <v>93.84</v>
      </c>
      <c r="T11" s="2">
        <f t="shared" si="1"/>
        <v>1.7375386889274781E-3</v>
      </c>
      <c r="U11" s="2">
        <f t="shared" si="2"/>
        <v>1.0350029748028475E-3</v>
      </c>
      <c r="V11" s="12">
        <f t="shared" si="3"/>
        <v>93.84</v>
      </c>
      <c r="W11" s="1">
        <v>-44</v>
      </c>
    </row>
    <row r="12" spans="2:23" x14ac:dyDescent="0.35">
      <c r="S12" s="12">
        <f t="shared" si="0"/>
        <v>93.98</v>
      </c>
      <c r="T12" s="2">
        <f t="shared" si="1"/>
        <v>2.1503262293652366E-3</v>
      </c>
      <c r="U12" s="2">
        <f t="shared" si="2"/>
        <v>1.3062384487694751E-3</v>
      </c>
      <c r="V12" s="12">
        <f t="shared" si="3"/>
        <v>93.98</v>
      </c>
      <c r="W12" s="1">
        <v>-43</v>
      </c>
    </row>
    <row r="13" spans="2:23" x14ac:dyDescent="0.35">
      <c r="S13" s="12">
        <f t="shared" si="0"/>
        <v>94.12</v>
      </c>
      <c r="T13" s="2">
        <f t="shared" si="1"/>
        <v>2.6481719326555265E-3</v>
      </c>
      <c r="U13" s="2">
        <f t="shared" si="2"/>
        <v>1.6410612341570059E-3</v>
      </c>
      <c r="V13" s="12">
        <f t="shared" si="3"/>
        <v>94.12</v>
      </c>
      <c r="W13" s="1">
        <v>-42</v>
      </c>
    </row>
    <row r="14" spans="2:23" x14ac:dyDescent="0.35">
      <c r="S14" s="12">
        <f t="shared" si="0"/>
        <v>94.26</v>
      </c>
      <c r="T14" s="2">
        <f t="shared" si="1"/>
        <v>3.2453381954967052E-3</v>
      </c>
      <c r="U14" s="2">
        <f t="shared" si="2"/>
        <v>2.0523589949397697E-3</v>
      </c>
      <c r="V14" s="12">
        <f t="shared" si="3"/>
        <v>94.26</v>
      </c>
      <c r="W14" s="1">
        <v>-41</v>
      </c>
    </row>
    <row r="15" spans="2:23" x14ac:dyDescent="0.35">
      <c r="S15" s="12">
        <f t="shared" si="0"/>
        <v>94.4</v>
      </c>
      <c r="T15" s="2">
        <f t="shared" si="1"/>
        <v>3.9577257914900138E-3</v>
      </c>
      <c r="U15" s="2">
        <f t="shared" si="2"/>
        <v>2.5551303304279537E-3</v>
      </c>
      <c r="V15" s="12">
        <f t="shared" si="3"/>
        <v>94.4</v>
      </c>
      <c r="W15" s="1">
        <v>-40</v>
      </c>
    </row>
    <row r="16" spans="2:23" x14ac:dyDescent="0.35">
      <c r="S16" s="12">
        <f t="shared" si="0"/>
        <v>94.54</v>
      </c>
      <c r="T16" s="2">
        <f t="shared" si="1"/>
        <v>4.8028983817698335E-3</v>
      </c>
      <c r="U16" s="2">
        <f t="shared" si="2"/>
        <v>3.1667162773578237E-3</v>
      </c>
      <c r="V16" s="12">
        <f t="shared" si="3"/>
        <v>94.54</v>
      </c>
      <c r="W16" s="1">
        <v>-39</v>
      </c>
    </row>
    <row r="17" spans="3:23" x14ac:dyDescent="0.35">
      <c r="S17" s="12">
        <f t="shared" si="0"/>
        <v>94.68</v>
      </c>
      <c r="T17" s="2">
        <f t="shared" si="1"/>
        <v>5.8000675568513349E-3</v>
      </c>
      <c r="U17" s="2">
        <f t="shared" si="2"/>
        <v>3.907032574852815E-3</v>
      </c>
      <c r="V17" s="12">
        <f t="shared" si="3"/>
        <v>94.68</v>
      </c>
      <c r="W17" s="1">
        <v>-38</v>
      </c>
    </row>
    <row r="18" spans="3:23" x14ac:dyDescent="0.35">
      <c r="S18" s="12">
        <f t="shared" si="0"/>
        <v>94.82</v>
      </c>
      <c r="T18" s="2">
        <f t="shared" si="1"/>
        <v>6.9700302529678475E-3</v>
      </c>
      <c r="U18" s="2">
        <f t="shared" si="2"/>
        <v>4.7987965971261299E-3</v>
      </c>
      <c r="V18" s="12">
        <f t="shared" si="3"/>
        <v>94.82</v>
      </c>
      <c r="W18" s="1">
        <v>-37</v>
      </c>
    </row>
    <row r="19" spans="3:23" x14ac:dyDescent="0.35">
      <c r="S19" s="12">
        <f t="shared" si="0"/>
        <v>94.96</v>
      </c>
      <c r="T19" s="2">
        <f t="shared" si="1"/>
        <v>8.3350504186904661E-3</v>
      </c>
      <c r="U19" s="2">
        <f t="shared" si="2"/>
        <v>5.8677417153325103E-3</v>
      </c>
      <c r="V19" s="12">
        <f t="shared" si="3"/>
        <v>94.96</v>
      </c>
      <c r="W19" s="1">
        <v>-36</v>
      </c>
    </row>
    <row r="20" spans="3:23" x14ac:dyDescent="0.35">
      <c r="S20" s="12">
        <f t="shared" si="0"/>
        <v>95.1</v>
      </c>
      <c r="T20" s="2">
        <f t="shared" si="1"/>
        <v>9.918677195897594E-3</v>
      </c>
      <c r="U20" s="2">
        <f t="shared" si="2"/>
        <v>7.1428107352713589E-3</v>
      </c>
      <c r="V20" s="12">
        <f t="shared" si="3"/>
        <v>95.1</v>
      </c>
      <c r="W20" s="1">
        <v>-35</v>
      </c>
    </row>
    <row r="21" spans="3:23" x14ac:dyDescent="0.35">
      <c r="S21" s="12">
        <f t="shared" si="0"/>
        <v>95.24</v>
      </c>
      <c r="T21" s="2">
        <f t="shared" si="1"/>
        <v>1.1745492679100611E-2</v>
      </c>
      <c r="U21" s="2">
        <f t="shared" si="2"/>
        <v>8.6563190255164821E-3</v>
      </c>
      <c r="V21" s="12">
        <f t="shared" si="3"/>
        <v>95.24</v>
      </c>
      <c r="W21" s="1">
        <v>-34</v>
      </c>
    </row>
    <row r="22" spans="3:23" x14ac:dyDescent="0.35">
      <c r="S22" s="12">
        <f t="shared" si="0"/>
        <v>95.38</v>
      </c>
      <c r="T22" s="2">
        <f t="shared" si="1"/>
        <v>1.3840783574168212E-2</v>
      </c>
      <c r="U22" s="2">
        <f t="shared" si="2"/>
        <v>1.044407706195102E-2</v>
      </c>
      <c r="V22" s="12">
        <f t="shared" si="3"/>
        <v>95.38</v>
      </c>
      <c r="W22" s="1">
        <v>-33</v>
      </c>
    </row>
    <row r="23" spans="3:23" x14ac:dyDescent="0.35">
      <c r="S23" s="12">
        <f t="shared" si="0"/>
        <v>95.52</v>
      </c>
      <c r="T23" s="2">
        <f t="shared" si="1"/>
        <v>1.6230132821848656E-2</v>
      </c>
      <c r="U23" s="2">
        <f t="shared" si="2"/>
        <v>1.2545461435946498E-2</v>
      </c>
      <c r="V23" s="12">
        <f t="shared" si="3"/>
        <v>95.52</v>
      </c>
      <c r="W23" s="1">
        <v>-32</v>
      </c>
    </row>
    <row r="24" spans="3:23" x14ac:dyDescent="0.35">
      <c r="S24" s="12">
        <f t="shared" si="0"/>
        <v>95.66</v>
      </c>
      <c r="T24" s="2">
        <f t="shared" si="1"/>
        <v>1.8938929493338672E-2</v>
      </c>
      <c r="U24" s="2">
        <f t="shared" si="2"/>
        <v>1.500342297373213E-2</v>
      </c>
      <c r="V24" s="12">
        <f t="shared" si="3"/>
        <v>95.66</v>
      </c>
      <c r="W24" s="1">
        <v>-31</v>
      </c>
    </row>
    <row r="25" spans="3:23" x14ac:dyDescent="0.35">
      <c r="S25" s="12">
        <f t="shared" si="0"/>
        <v>95.8</v>
      </c>
      <c r="T25" s="2">
        <f t="shared" si="1"/>
        <v>2.1991797990213526E-2</v>
      </c>
      <c r="U25" s="2">
        <f t="shared" si="2"/>
        <v>1.7864420562816487E-2</v>
      </c>
      <c r="V25" s="12">
        <f t="shared" si="3"/>
        <v>95.8</v>
      </c>
      <c r="W25" s="1">
        <v>-30</v>
      </c>
    </row>
    <row r="26" spans="3:23" x14ac:dyDescent="0.35">
      <c r="C26" s="123"/>
      <c r="D26" s="121"/>
      <c r="E26" s="122" t="s">
        <v>65</v>
      </c>
      <c r="F26" s="121"/>
      <c r="G26" s="120"/>
      <c r="S26" s="12">
        <f t="shared" si="0"/>
        <v>95.94</v>
      </c>
      <c r="T26" s="2">
        <f t="shared" si="1"/>
        <v>2.5411950746845536E-2</v>
      </c>
      <c r="U26" s="2">
        <f t="shared" si="2"/>
        <v>2.1178269642672203E-2</v>
      </c>
      <c r="V26" s="12">
        <f t="shared" si="3"/>
        <v>95.94</v>
      </c>
      <c r="W26" s="1">
        <v>-29</v>
      </c>
    </row>
    <row r="27" spans="3:23" x14ac:dyDescent="0.35">
      <c r="C27" s="117" t="s">
        <v>1</v>
      </c>
      <c r="D27" s="119">
        <f>X</f>
        <v>100</v>
      </c>
      <c r="E27" s="126" t="str">
        <f ca="1">_xlfn.FORMULATEXT(D27)</f>
        <v>=X</v>
      </c>
      <c r="F27" s="115"/>
      <c r="G27" s="114"/>
      <c r="S27" s="12">
        <f t="shared" si="0"/>
        <v>96.08</v>
      </c>
      <c r="T27" s="2">
        <f t="shared" si="1"/>
        <v>2.9220472166725686E-2</v>
      </c>
      <c r="U27" s="2">
        <f t="shared" si="2"/>
        <v>2.4997895148220386E-2</v>
      </c>
      <c r="V27" s="12">
        <f t="shared" si="3"/>
        <v>96.08</v>
      </c>
      <c r="W27" s="1">
        <v>-28</v>
      </c>
    </row>
    <row r="28" spans="3:23" x14ac:dyDescent="0.35">
      <c r="C28" s="117" t="s">
        <v>10</v>
      </c>
      <c r="D28" s="118">
        <f>pop_SD/SQRT(n)</f>
        <v>2</v>
      </c>
      <c r="E28" s="126" t="str">
        <f ca="1">_xlfn.FORMULATEXT(D28)</f>
        <v>=pop_SD/SQRT(n)</v>
      </c>
      <c r="F28" s="115"/>
      <c r="G28" s="114"/>
      <c r="S28" s="12">
        <f t="shared" si="0"/>
        <v>96.22</v>
      </c>
      <c r="T28" s="2">
        <f t="shared" si="1"/>
        <v>3.3435545319653537E-2</v>
      </c>
      <c r="U28" s="2">
        <f t="shared" si="2"/>
        <v>2.9378980040409383E-2</v>
      </c>
      <c r="V28" s="12">
        <f t="shared" si="3"/>
        <v>96.22</v>
      </c>
      <c r="W28" s="1">
        <v>-27</v>
      </c>
    </row>
    <row r="29" spans="3:23" x14ac:dyDescent="0.35">
      <c r="C29" s="117" t="s">
        <v>6</v>
      </c>
      <c r="D29" s="116" t="s">
        <v>62</v>
      </c>
      <c r="E29" s="126" t="str">
        <f ca="1">_xlfn.FORMULATEXT(T5:T20)</f>
        <v>=NORM.DIST(@x_values,mean,sd,FALSE)</v>
      </c>
      <c r="F29" s="115"/>
      <c r="G29" s="114"/>
      <c r="S29" s="12">
        <f t="shared" si="0"/>
        <v>96.36</v>
      </c>
      <c r="T29" s="2">
        <f t="shared" si="1"/>
        <v>3.8071636848103642E-2</v>
      </c>
      <c r="U29" s="2">
        <f t="shared" si="2"/>
        <v>3.4379502445889977E-2</v>
      </c>
      <c r="V29" s="12">
        <f t="shared" si="3"/>
        <v>96.36</v>
      </c>
      <c r="W29" s="1">
        <v>-26</v>
      </c>
    </row>
    <row r="30" spans="3:23" x14ac:dyDescent="0.35">
      <c r="C30" s="117" t="s">
        <v>7</v>
      </c>
      <c r="D30" s="116" t="s">
        <v>62</v>
      </c>
      <c r="E30" s="126" t="str">
        <f ca="1">_xlfn.FORMULATEXT(U5)</f>
        <v>=NORM.DIST(@x_values,mean,sd,TRUE)</v>
      </c>
      <c r="F30" s="115"/>
      <c r="G30" s="114"/>
      <c r="S30" s="12">
        <f t="shared" si="0"/>
        <v>96.5</v>
      </c>
      <c r="T30" s="2">
        <f t="shared" si="1"/>
        <v>4.3138659413255766E-2</v>
      </c>
      <c r="U30" s="2">
        <f t="shared" si="2"/>
        <v>4.00591568638171E-2</v>
      </c>
      <c r="V30" s="12">
        <f t="shared" si="3"/>
        <v>96.5</v>
      </c>
      <c r="W30" s="1">
        <v>-25</v>
      </c>
    </row>
    <row r="31" spans="3:23" x14ac:dyDescent="0.35">
      <c r="C31" s="113" t="s">
        <v>60</v>
      </c>
      <c r="D31" s="112" t="s">
        <v>62</v>
      </c>
      <c r="E31" s="127" t="str">
        <f ca="1">_xlfn.FORMULATEXT(V5)</f>
        <v>=NORM.INV(@CDF,mean,sd)</v>
      </c>
      <c r="F31" s="111"/>
      <c r="G31" s="110"/>
      <c r="S31" s="12">
        <f t="shared" si="0"/>
        <v>96.64</v>
      </c>
      <c r="T31" s="2">
        <f t="shared" si="1"/>
        <v>4.8641134665733769E-2</v>
      </c>
      <c r="U31" s="2">
        <f t="shared" si="2"/>
        <v>4.6478657863720081E-2</v>
      </c>
      <c r="V31" s="12">
        <f t="shared" si="3"/>
        <v>96.64</v>
      </c>
      <c r="W31" s="1">
        <v>-24</v>
      </c>
    </row>
    <row r="32" spans="3:23" x14ac:dyDescent="0.35">
      <c r="S32" s="12">
        <f t="shared" si="0"/>
        <v>96.78</v>
      </c>
      <c r="T32" s="2">
        <f t="shared" si="1"/>
        <v>5.4577382948323747E-2</v>
      </c>
      <c r="U32" s="2">
        <f t="shared" si="2"/>
        <v>5.3698928148119787E-2</v>
      </c>
      <c r="V32" s="12">
        <f t="shared" si="3"/>
        <v>96.78</v>
      </c>
      <c r="W32" s="1">
        <v>-23</v>
      </c>
    </row>
    <row r="33" spans="19:23" x14ac:dyDescent="0.35">
      <c r="S33" s="12">
        <f t="shared" si="0"/>
        <v>96.92</v>
      </c>
      <c r="T33" s="2">
        <f t="shared" si="1"/>
        <v>6.0938768516200968E-2</v>
      </c>
      <c r="U33" s="2">
        <f t="shared" si="2"/>
        <v>6.1780176711812004E-2</v>
      </c>
      <c r="V33" s="12">
        <f t="shared" si="3"/>
        <v>96.92</v>
      </c>
      <c r="W33" s="1">
        <v>-22</v>
      </c>
    </row>
    <row r="34" spans="19:23" x14ac:dyDescent="0.35">
      <c r="S34" s="12">
        <f t="shared" si="0"/>
        <v>97.06</v>
      </c>
      <c r="T34" s="2">
        <f t="shared" si="1"/>
        <v>6.7709030787035746E-2</v>
      </c>
      <c r="U34" s="2">
        <f t="shared" si="2"/>
        <v>7.0780876991685657E-2</v>
      </c>
      <c r="V34" s="12">
        <f t="shared" si="3"/>
        <v>97.06</v>
      </c>
      <c r="W34" s="1">
        <v>-21</v>
      </c>
    </row>
    <row r="35" spans="19:23" x14ac:dyDescent="0.35">
      <c r="S35" s="12">
        <f t="shared" si="0"/>
        <v>97.2</v>
      </c>
      <c r="T35" s="2">
        <f t="shared" si="1"/>
        <v>7.4863732817872577E-2</v>
      </c>
      <c r="U35" s="2">
        <f t="shared" si="2"/>
        <v>8.0756659233771233E-2</v>
      </c>
      <c r="V35" s="12">
        <f t="shared" si="3"/>
        <v>97.2</v>
      </c>
      <c r="W35" s="1">
        <v>-20</v>
      </c>
    </row>
    <row r="36" spans="19:23" x14ac:dyDescent="0.35">
      <c r="S36" s="12">
        <f t="shared" si="0"/>
        <v>97.34</v>
      </c>
      <c r="T36" s="2">
        <f t="shared" si="1"/>
        <v>8.2369857686538595E-2</v>
      </c>
      <c r="U36" s="2">
        <f t="shared" si="2"/>
        <v>9.1759135650281098E-2</v>
      </c>
      <c r="V36" s="12">
        <f t="shared" si="3"/>
        <v>97.34</v>
      </c>
      <c r="W36" s="1">
        <v>-19</v>
      </c>
    </row>
    <row r="37" spans="19:23" x14ac:dyDescent="0.35">
      <c r="S37" s="12">
        <f t="shared" ref="S37:S68" si="4">X+(W37*3.5*sd/50)</f>
        <v>97.48</v>
      </c>
      <c r="T37" s="2">
        <f t="shared" ref="T37:T68" si="5">_xlfn.NORM.DIST(x_values,mean,sd,FALSE)</f>
        <v>9.0185581613540386E-2</v>
      </c>
      <c r="U37" s="2">
        <f t="shared" ref="U37:U68" si="6">_xlfn.NORM.DIST(x_values,mean,sd,TRUE)</f>
        <v>0.10383468112130075</v>
      </c>
      <c r="V37" s="12">
        <f t="shared" ref="V37:V68" si="7">_xlfn.NORM.INV(CDF,mean,sd)</f>
        <v>97.48</v>
      </c>
      <c r="W37" s="1">
        <v>-18</v>
      </c>
    </row>
    <row r="38" spans="19:23" x14ac:dyDescent="0.35">
      <c r="S38" s="12">
        <f t="shared" si="4"/>
        <v>97.62</v>
      </c>
      <c r="T38" s="2">
        <f t="shared" si="5"/>
        <v>9.8260249431068536E-2</v>
      </c>
      <c r="U38" s="2">
        <f t="shared" si="6"/>
        <v>0.11702319602310916</v>
      </c>
      <c r="V38" s="12">
        <f t="shared" si="7"/>
        <v>97.62</v>
      </c>
      <c r="W38" s="1">
        <v>-17</v>
      </c>
    </row>
    <row r="39" spans="19:23" x14ac:dyDescent="0.35">
      <c r="S39" s="12">
        <f t="shared" si="4"/>
        <v>97.76</v>
      </c>
      <c r="T39" s="2">
        <f t="shared" si="5"/>
        <v>0.10653457338785925</v>
      </c>
      <c r="U39" s="2">
        <f t="shared" si="6"/>
        <v>0.13135688104273127</v>
      </c>
      <c r="V39" s="12">
        <f t="shared" si="7"/>
        <v>97.76</v>
      </c>
      <c r="W39" s="1">
        <v>-16</v>
      </c>
    </row>
    <row r="40" spans="19:23" x14ac:dyDescent="0.35">
      <c r="S40" s="12">
        <f t="shared" si="4"/>
        <v>97.9</v>
      </c>
      <c r="T40" s="2">
        <f t="shared" si="5"/>
        <v>0.11494107034211686</v>
      </c>
      <c r="U40" s="2">
        <f t="shared" si="6"/>
        <v>0.14685905637589655</v>
      </c>
      <c r="V40" s="12">
        <f t="shared" si="7"/>
        <v>97.9</v>
      </c>
      <c r="W40" s="1">
        <v>-15</v>
      </c>
    </row>
    <row r="41" spans="19:23" x14ac:dyDescent="0.35">
      <c r="S41" s="12">
        <f t="shared" si="4"/>
        <v>98.04</v>
      </c>
      <c r="T41" s="2">
        <f t="shared" si="5"/>
        <v>0.12340474528352174</v>
      </c>
      <c r="U41" s="2">
        <f t="shared" si="6"/>
        <v>0.16354305932769311</v>
      </c>
      <c r="V41" s="12">
        <f t="shared" si="7"/>
        <v>98.04</v>
      </c>
      <c r="W41" s="1">
        <v>-14</v>
      </c>
    </row>
    <row r="42" spans="19:23" x14ac:dyDescent="0.35">
      <c r="S42" s="12">
        <f t="shared" si="4"/>
        <v>98.18</v>
      </c>
      <c r="T42" s="2">
        <f t="shared" si="5"/>
        <v>0.13184402105690951</v>
      </c>
      <c r="U42" s="2">
        <f t="shared" si="6"/>
        <v>0.1814112548917981</v>
      </c>
      <c r="V42" s="12">
        <f t="shared" si="7"/>
        <v>98.18</v>
      </c>
      <c r="W42" s="1">
        <v>-13</v>
      </c>
    </row>
    <row r="43" spans="19:23" x14ac:dyDescent="0.35">
      <c r="S43" s="12">
        <f t="shared" si="4"/>
        <v>98.32</v>
      </c>
      <c r="T43" s="2">
        <f t="shared" si="5"/>
        <v>0.14017190541980989</v>
      </c>
      <c r="U43" s="2">
        <f t="shared" si="6"/>
        <v>0.20045419326044867</v>
      </c>
      <c r="V43" s="12">
        <f t="shared" si="7"/>
        <v>98.32</v>
      </c>
      <c r="W43" s="1">
        <v>-12</v>
      </c>
    </row>
    <row r="44" spans="19:23" x14ac:dyDescent="0.35">
      <c r="S44" s="12">
        <f t="shared" si="4"/>
        <v>98.46</v>
      </c>
      <c r="T44" s="2">
        <f t="shared" si="5"/>
        <v>0.1482973774969075</v>
      </c>
      <c r="U44" s="2">
        <f t="shared" si="6"/>
        <v>0.2206499463426487</v>
      </c>
      <c r="V44" s="12">
        <f t="shared" si="7"/>
        <v>98.46</v>
      </c>
      <c r="W44" s="1">
        <v>-11</v>
      </c>
    </row>
    <row r="45" spans="19:23" x14ac:dyDescent="0.35">
      <c r="S45" s="12">
        <f t="shared" si="4"/>
        <v>98.6</v>
      </c>
      <c r="T45" s="2">
        <f t="shared" si="5"/>
        <v>0.15612696668338033</v>
      </c>
      <c r="U45" s="2">
        <f t="shared" si="6"/>
        <v>0.24196365222307209</v>
      </c>
      <c r="V45" s="12">
        <f t="shared" si="7"/>
        <v>98.6</v>
      </c>
      <c r="W45" s="1">
        <v>-10</v>
      </c>
    </row>
    <row r="46" spans="19:23" x14ac:dyDescent="0.35">
      <c r="S46" s="12">
        <f t="shared" si="4"/>
        <v>98.74</v>
      </c>
      <c r="T46" s="2">
        <f t="shared" si="5"/>
        <v>0.16356648850827699</v>
      </c>
      <c r="U46" s="2">
        <f t="shared" si="6"/>
        <v>0.26434729211567665</v>
      </c>
      <c r="V46" s="12">
        <f t="shared" si="7"/>
        <v>98.74</v>
      </c>
      <c r="W46" s="1">
        <v>-9</v>
      </c>
    </row>
    <row r="47" spans="19:23" x14ac:dyDescent="0.35">
      <c r="S47" s="12">
        <f t="shared" si="4"/>
        <v>98.88</v>
      </c>
      <c r="T47" s="2">
        <f t="shared" si="5"/>
        <v>0.17052289431517606</v>
      </c>
      <c r="U47" s="2">
        <f t="shared" si="6"/>
        <v>0.28773971884902627</v>
      </c>
      <c r="V47" s="12">
        <f t="shared" si="7"/>
        <v>98.88</v>
      </c>
      <c r="W47" s="1">
        <v>-8</v>
      </c>
    </row>
    <row r="48" spans="19:23" x14ac:dyDescent="0.35">
      <c r="S48" s="12">
        <f t="shared" si="4"/>
        <v>99.02</v>
      </c>
      <c r="T48" s="2">
        <f t="shared" si="5"/>
        <v>0.17690618524888968</v>
      </c>
      <c r="U48" s="2">
        <f t="shared" si="6"/>
        <v>0.31206694941738983</v>
      </c>
      <c r="V48" s="12">
        <f t="shared" si="7"/>
        <v>99.02</v>
      </c>
      <c r="W48" s="1">
        <v>-7</v>
      </c>
    </row>
    <row r="49" spans="19:23" x14ac:dyDescent="0.35">
      <c r="S49" s="12">
        <f t="shared" si="4"/>
        <v>99.16</v>
      </c>
      <c r="T49" s="2">
        <f t="shared" si="5"/>
        <v>0.18263133631107681</v>
      </c>
      <c r="U49" s="2">
        <f t="shared" si="6"/>
        <v>0.33724272684824885</v>
      </c>
      <c r="V49" s="12">
        <f t="shared" si="7"/>
        <v>99.16</v>
      </c>
      <c r="W49" s="1">
        <v>-6</v>
      </c>
    </row>
    <row r="50" spans="19:23" x14ac:dyDescent="0.35">
      <c r="S50" s="12">
        <f t="shared" si="4"/>
        <v>99.3</v>
      </c>
      <c r="T50" s="2">
        <f t="shared" si="5"/>
        <v>0.18762017345846888</v>
      </c>
      <c r="U50" s="2">
        <f t="shared" si="6"/>
        <v>0.3631693488243804</v>
      </c>
      <c r="V50" s="12">
        <f t="shared" si="7"/>
        <v>99.3</v>
      </c>
      <c r="W50" s="1">
        <v>-5</v>
      </c>
    </row>
    <row r="51" spans="19:23" x14ac:dyDescent="0.35">
      <c r="S51" s="12">
        <f t="shared" si="4"/>
        <v>99.44</v>
      </c>
      <c r="T51" s="2">
        <f t="shared" si="5"/>
        <v>0.19180314607673921</v>
      </c>
      <c r="U51" s="2">
        <f t="shared" si="6"/>
        <v>0.38973875244420236</v>
      </c>
      <c r="V51" s="12">
        <f t="shared" si="7"/>
        <v>99.44</v>
      </c>
      <c r="W51" s="1">
        <v>-4</v>
      </c>
    </row>
    <row r="52" spans="19:23" x14ac:dyDescent="0.35">
      <c r="S52" s="12">
        <f t="shared" si="4"/>
        <v>99.58</v>
      </c>
      <c r="T52" s="2">
        <f t="shared" si="5"/>
        <v>0.19512093878503711</v>
      </c>
      <c r="U52" s="2">
        <f t="shared" si="6"/>
        <v>0.41683383651755734</v>
      </c>
      <c r="V52" s="12">
        <f t="shared" si="7"/>
        <v>99.58</v>
      </c>
      <c r="W52" s="1">
        <v>-3</v>
      </c>
    </row>
    <row r="53" spans="19:23" x14ac:dyDescent="0.35">
      <c r="S53" s="12">
        <f t="shared" si="4"/>
        <v>99.72</v>
      </c>
      <c r="T53" s="2">
        <f t="shared" si="5"/>
        <v>0.1975258704173056</v>
      </c>
      <c r="U53" s="2">
        <f t="shared" si="6"/>
        <v>0.44432999519409333</v>
      </c>
      <c r="V53" s="12">
        <f t="shared" si="7"/>
        <v>99.72</v>
      </c>
      <c r="W53" s="1">
        <v>-2</v>
      </c>
    </row>
    <row r="54" spans="19:23" x14ac:dyDescent="0.35">
      <c r="S54" s="12">
        <f t="shared" si="4"/>
        <v>99.86</v>
      </c>
      <c r="T54" s="2">
        <f t="shared" si="5"/>
        <v>0.19898303408137552</v>
      </c>
      <c r="U54" s="2">
        <f t="shared" si="6"/>
        <v>0.47209682981947876</v>
      </c>
      <c r="V54" s="12">
        <f t="shared" si="7"/>
        <v>99.86</v>
      </c>
      <c r="W54" s="1">
        <v>-1</v>
      </c>
    </row>
    <row r="55" spans="19:23" x14ac:dyDescent="0.35">
      <c r="S55" s="12">
        <f t="shared" si="4"/>
        <v>100</v>
      </c>
      <c r="T55" s="2">
        <f t="shared" si="5"/>
        <v>0.19947114020071635</v>
      </c>
      <c r="U55" s="2">
        <f t="shared" si="6"/>
        <v>0.5</v>
      </c>
      <c r="V55" s="12">
        <f t="shared" si="7"/>
        <v>100</v>
      </c>
      <c r="W55" s="1">
        <v>0</v>
      </c>
    </row>
    <row r="56" spans="19:23" x14ac:dyDescent="0.35">
      <c r="S56" s="12">
        <f t="shared" si="4"/>
        <v>100.14</v>
      </c>
      <c r="T56" s="2">
        <f t="shared" si="5"/>
        <v>0.19898303408137552</v>
      </c>
      <c r="U56" s="2">
        <f t="shared" si="6"/>
        <v>0.52790317018052124</v>
      </c>
      <c r="V56" s="12">
        <f t="shared" si="7"/>
        <v>100.14</v>
      </c>
      <c r="W56" s="1">
        <v>1</v>
      </c>
    </row>
    <row r="57" spans="19:23" x14ac:dyDescent="0.35">
      <c r="S57" s="12">
        <f t="shared" si="4"/>
        <v>100.28</v>
      </c>
      <c r="T57" s="2">
        <f t="shared" si="5"/>
        <v>0.1975258704173056</v>
      </c>
      <c r="U57" s="2">
        <f t="shared" si="6"/>
        <v>0.55567000480590667</v>
      </c>
      <c r="V57" s="12">
        <f t="shared" si="7"/>
        <v>100.28</v>
      </c>
      <c r="W57" s="1">
        <v>2</v>
      </c>
    </row>
    <row r="58" spans="19:23" x14ac:dyDescent="0.35">
      <c r="S58" s="12">
        <f t="shared" si="4"/>
        <v>100.42</v>
      </c>
      <c r="T58" s="2">
        <f t="shared" si="5"/>
        <v>0.19512093878503711</v>
      </c>
      <c r="U58" s="2">
        <f t="shared" si="6"/>
        <v>0.58316616348244266</v>
      </c>
      <c r="V58" s="12">
        <f t="shared" si="7"/>
        <v>100.42</v>
      </c>
      <c r="W58" s="1">
        <v>3</v>
      </c>
    </row>
    <row r="59" spans="19:23" x14ac:dyDescent="0.35">
      <c r="S59" s="12">
        <f t="shared" si="4"/>
        <v>100.56</v>
      </c>
      <c r="T59" s="2">
        <f t="shared" si="5"/>
        <v>0.19180314607673921</v>
      </c>
      <c r="U59" s="2">
        <f t="shared" si="6"/>
        <v>0.61026124755579758</v>
      </c>
      <c r="V59" s="12">
        <f t="shared" si="7"/>
        <v>100.56</v>
      </c>
      <c r="W59" s="1">
        <v>4</v>
      </c>
    </row>
    <row r="60" spans="19:23" x14ac:dyDescent="0.35">
      <c r="S60" s="12">
        <f t="shared" si="4"/>
        <v>100.7</v>
      </c>
      <c r="T60" s="2">
        <f t="shared" si="5"/>
        <v>0.18762017345846888</v>
      </c>
      <c r="U60" s="2">
        <f t="shared" si="6"/>
        <v>0.63683065117561966</v>
      </c>
      <c r="V60" s="12">
        <f t="shared" si="7"/>
        <v>100.7</v>
      </c>
      <c r="W60" s="1">
        <v>5</v>
      </c>
    </row>
    <row r="61" spans="19:23" x14ac:dyDescent="0.35">
      <c r="S61" s="12">
        <f t="shared" si="4"/>
        <v>100.84</v>
      </c>
      <c r="T61" s="2">
        <f t="shared" si="5"/>
        <v>0.18263133631107681</v>
      </c>
      <c r="U61" s="2">
        <f t="shared" si="6"/>
        <v>0.66275727315175115</v>
      </c>
      <c r="V61" s="12">
        <f t="shared" si="7"/>
        <v>100.84</v>
      </c>
      <c r="W61" s="1">
        <v>6</v>
      </c>
    </row>
    <row r="62" spans="19:23" x14ac:dyDescent="0.35">
      <c r="S62" s="12">
        <f t="shared" si="4"/>
        <v>100.98</v>
      </c>
      <c r="T62" s="2">
        <f t="shared" si="5"/>
        <v>0.17690618524888968</v>
      </c>
      <c r="U62" s="2">
        <f t="shared" si="6"/>
        <v>0.68793305058261023</v>
      </c>
      <c r="V62" s="12">
        <f t="shared" si="7"/>
        <v>100.98</v>
      </c>
      <c r="W62" s="1">
        <v>7</v>
      </c>
    </row>
    <row r="63" spans="19:23" x14ac:dyDescent="0.35">
      <c r="S63" s="12">
        <f t="shared" si="4"/>
        <v>101.12</v>
      </c>
      <c r="T63" s="2">
        <f t="shared" si="5"/>
        <v>0.17052289431517606</v>
      </c>
      <c r="U63" s="2">
        <f t="shared" si="6"/>
        <v>0.71226028115097373</v>
      </c>
      <c r="V63" s="12">
        <f t="shared" si="7"/>
        <v>101.12</v>
      </c>
      <c r="W63" s="1">
        <v>8</v>
      </c>
    </row>
    <row r="64" spans="19:23" x14ac:dyDescent="0.35">
      <c r="S64" s="12">
        <f t="shared" si="4"/>
        <v>101.26</v>
      </c>
      <c r="T64" s="2">
        <f t="shared" si="5"/>
        <v>0.16356648850827699</v>
      </c>
      <c r="U64" s="2">
        <f t="shared" si="6"/>
        <v>0.73565270788432335</v>
      </c>
      <c r="V64" s="12">
        <f t="shared" si="7"/>
        <v>101.26</v>
      </c>
      <c r="W64" s="1">
        <v>9</v>
      </c>
    </row>
    <row r="65" spans="19:23" x14ac:dyDescent="0.35">
      <c r="S65" s="12">
        <f t="shared" si="4"/>
        <v>101.4</v>
      </c>
      <c r="T65" s="2">
        <f t="shared" si="5"/>
        <v>0.15612696668338033</v>
      </c>
      <c r="U65" s="2">
        <f t="shared" si="6"/>
        <v>0.75803634777692785</v>
      </c>
      <c r="V65" s="12">
        <f t="shared" si="7"/>
        <v>101.4</v>
      </c>
      <c r="W65" s="1">
        <v>10</v>
      </c>
    </row>
    <row r="66" spans="19:23" x14ac:dyDescent="0.35">
      <c r="S66" s="12">
        <f t="shared" si="4"/>
        <v>101.54</v>
      </c>
      <c r="T66" s="2">
        <f t="shared" si="5"/>
        <v>0.1482973774969075</v>
      </c>
      <c r="U66" s="2">
        <f t="shared" si="6"/>
        <v>0.77935005365735133</v>
      </c>
      <c r="V66" s="12">
        <f t="shared" si="7"/>
        <v>101.54</v>
      </c>
      <c r="W66" s="1">
        <v>11</v>
      </c>
    </row>
    <row r="67" spans="19:23" x14ac:dyDescent="0.35">
      <c r="S67" s="12">
        <f t="shared" si="4"/>
        <v>101.68</v>
      </c>
      <c r="T67" s="2">
        <f t="shared" si="5"/>
        <v>0.14017190541980989</v>
      </c>
      <c r="U67" s="2">
        <f t="shared" si="6"/>
        <v>0.79954580673955133</v>
      </c>
      <c r="V67" s="12">
        <f t="shared" si="7"/>
        <v>101.68</v>
      </c>
      <c r="W67" s="1">
        <v>12</v>
      </c>
    </row>
    <row r="68" spans="19:23" x14ac:dyDescent="0.35">
      <c r="S68" s="12">
        <f t="shared" si="4"/>
        <v>101.82</v>
      </c>
      <c r="T68" s="2">
        <f t="shared" si="5"/>
        <v>0.13184402105690951</v>
      </c>
      <c r="U68" s="2">
        <f t="shared" si="6"/>
        <v>0.8185887451082019</v>
      </c>
      <c r="V68" s="12">
        <f t="shared" si="7"/>
        <v>101.82</v>
      </c>
      <c r="W68" s="1">
        <v>13</v>
      </c>
    </row>
    <row r="69" spans="19:23" x14ac:dyDescent="0.35">
      <c r="S69" s="12">
        <f t="shared" ref="S69:S105" si="8">X+(W69*3.5*sd/50)</f>
        <v>101.96</v>
      </c>
      <c r="T69" s="2">
        <f t="shared" ref="T69:T105" si="9">_xlfn.NORM.DIST(x_values,mean,sd,FALSE)</f>
        <v>0.12340474528352174</v>
      </c>
      <c r="U69" s="2">
        <f t="shared" ref="U69:U105" si="10">_xlfn.NORM.DIST(x_values,mean,sd,TRUE)</f>
        <v>0.83645694067230691</v>
      </c>
      <c r="V69" s="12">
        <f t="shared" ref="V69:V105" si="11">_xlfn.NORM.INV(CDF,mean,sd)</f>
        <v>101.96</v>
      </c>
      <c r="W69" s="1">
        <v>14</v>
      </c>
    </row>
    <row r="70" spans="19:23" x14ac:dyDescent="0.35">
      <c r="S70" s="12">
        <f t="shared" si="8"/>
        <v>102.1</v>
      </c>
      <c r="T70" s="2">
        <f t="shared" si="9"/>
        <v>0.11494107034211686</v>
      </c>
      <c r="U70" s="2">
        <f t="shared" si="10"/>
        <v>0.85314094362410342</v>
      </c>
      <c r="V70" s="12">
        <f t="shared" si="11"/>
        <v>102.1</v>
      </c>
      <c r="W70" s="1">
        <v>15</v>
      </c>
    </row>
    <row r="71" spans="19:23" x14ac:dyDescent="0.35">
      <c r="S71" s="12">
        <f t="shared" si="8"/>
        <v>102.24</v>
      </c>
      <c r="T71" s="2">
        <f t="shared" si="9"/>
        <v>0.10653457338785925</v>
      </c>
      <c r="U71" s="2">
        <f t="shared" si="10"/>
        <v>0.86864311895726876</v>
      </c>
      <c r="V71" s="12">
        <f t="shared" si="11"/>
        <v>102.24</v>
      </c>
      <c r="W71" s="1">
        <v>16</v>
      </c>
    </row>
    <row r="72" spans="19:23" x14ac:dyDescent="0.35">
      <c r="S72" s="12">
        <f t="shared" si="8"/>
        <v>102.38</v>
      </c>
      <c r="T72" s="2">
        <f t="shared" si="9"/>
        <v>9.8260249431068536E-2</v>
      </c>
      <c r="U72" s="2">
        <f t="shared" si="10"/>
        <v>0.88297680397689082</v>
      </c>
      <c r="V72" s="12">
        <f t="shared" si="11"/>
        <v>102.38</v>
      </c>
      <c r="W72" s="1">
        <v>17</v>
      </c>
    </row>
    <row r="73" spans="19:23" x14ac:dyDescent="0.35">
      <c r="S73" s="12">
        <f t="shared" si="8"/>
        <v>102.52</v>
      </c>
      <c r="T73" s="2">
        <f t="shared" si="9"/>
        <v>9.0185581613540386E-2</v>
      </c>
      <c r="U73" s="2">
        <f t="shared" si="10"/>
        <v>0.89616531887869921</v>
      </c>
      <c r="V73" s="12">
        <f t="shared" si="11"/>
        <v>102.52</v>
      </c>
      <c r="W73" s="1">
        <v>18</v>
      </c>
    </row>
    <row r="74" spans="19:23" x14ac:dyDescent="0.35">
      <c r="S74" s="12">
        <f t="shared" si="8"/>
        <v>102.66</v>
      </c>
      <c r="T74" s="2">
        <f t="shared" si="9"/>
        <v>8.2369857686538595E-2</v>
      </c>
      <c r="U74" s="2">
        <f t="shared" si="10"/>
        <v>0.90824086434971885</v>
      </c>
      <c r="V74" s="12">
        <f t="shared" si="11"/>
        <v>102.66</v>
      </c>
      <c r="W74" s="1">
        <v>19</v>
      </c>
    </row>
    <row r="75" spans="19:23" x14ac:dyDescent="0.35">
      <c r="S75" s="12">
        <f t="shared" si="8"/>
        <v>102.8</v>
      </c>
      <c r="T75" s="2">
        <f t="shared" si="9"/>
        <v>7.4863732817872577E-2</v>
      </c>
      <c r="U75" s="2">
        <f t="shared" si="10"/>
        <v>0.91924334076622882</v>
      </c>
      <c r="V75" s="12">
        <f t="shared" si="11"/>
        <v>102.8</v>
      </c>
      <c r="W75" s="1">
        <v>20</v>
      </c>
    </row>
    <row r="76" spans="19:23" x14ac:dyDescent="0.35">
      <c r="S76" s="12">
        <f t="shared" si="8"/>
        <v>102.94</v>
      </c>
      <c r="T76" s="2">
        <f t="shared" si="9"/>
        <v>6.7709030787035746E-2</v>
      </c>
      <c r="U76" s="2">
        <f t="shared" si="10"/>
        <v>0.92921912300831433</v>
      </c>
      <c r="V76" s="12">
        <f t="shared" si="11"/>
        <v>102.94</v>
      </c>
      <c r="W76" s="1">
        <v>21</v>
      </c>
    </row>
    <row r="77" spans="19:23" x14ac:dyDescent="0.35">
      <c r="S77" s="12">
        <f t="shared" si="8"/>
        <v>103.08</v>
      </c>
      <c r="T77" s="2">
        <f t="shared" si="9"/>
        <v>6.0938768516200968E-2</v>
      </c>
      <c r="U77" s="2">
        <f t="shared" si="10"/>
        <v>0.93821982328818798</v>
      </c>
      <c r="V77" s="12">
        <f t="shared" si="11"/>
        <v>103.08</v>
      </c>
      <c r="W77" s="1">
        <v>22</v>
      </c>
    </row>
    <row r="78" spans="19:23" x14ac:dyDescent="0.35">
      <c r="S78" s="12">
        <f t="shared" si="8"/>
        <v>103.22</v>
      </c>
      <c r="T78" s="2">
        <f t="shared" si="9"/>
        <v>5.4577382948323747E-2</v>
      </c>
      <c r="U78" s="2">
        <f t="shared" si="10"/>
        <v>0.94630107185188017</v>
      </c>
      <c r="V78" s="12">
        <f t="shared" si="11"/>
        <v>103.22</v>
      </c>
      <c r="W78" s="1">
        <v>23</v>
      </c>
    </row>
    <row r="79" spans="19:23" x14ac:dyDescent="0.35">
      <c r="S79" s="12">
        <f t="shared" si="8"/>
        <v>103.36</v>
      </c>
      <c r="T79" s="2">
        <f t="shared" si="9"/>
        <v>4.8641134665733769E-2</v>
      </c>
      <c r="U79" s="2">
        <f t="shared" si="10"/>
        <v>0.95352134213627993</v>
      </c>
      <c r="V79" s="12">
        <f t="shared" si="11"/>
        <v>103.36</v>
      </c>
      <c r="W79" s="1">
        <v>24</v>
      </c>
    </row>
    <row r="80" spans="19:23" x14ac:dyDescent="0.35">
      <c r="S80" s="12">
        <f t="shared" si="8"/>
        <v>103.5</v>
      </c>
      <c r="T80" s="2">
        <f t="shared" si="9"/>
        <v>4.3138659413255766E-2</v>
      </c>
      <c r="U80" s="2">
        <f t="shared" si="10"/>
        <v>0.95994084313618289</v>
      </c>
      <c r="V80" s="12">
        <f t="shared" si="11"/>
        <v>103.5</v>
      </c>
      <c r="W80" s="1">
        <v>25</v>
      </c>
    </row>
    <row r="81" spans="19:23" x14ac:dyDescent="0.35">
      <c r="S81" s="12">
        <f t="shared" si="8"/>
        <v>103.64</v>
      </c>
      <c r="T81" s="2">
        <f t="shared" si="9"/>
        <v>3.8071636848103642E-2</v>
      </c>
      <c r="U81" s="2">
        <f t="shared" si="10"/>
        <v>0.96562049755411006</v>
      </c>
      <c r="V81" s="12">
        <f t="shared" si="11"/>
        <v>103.64</v>
      </c>
      <c r="W81" s="1">
        <v>26</v>
      </c>
    </row>
    <row r="82" spans="19:23" x14ac:dyDescent="0.35">
      <c r="S82" s="12">
        <f t="shared" si="8"/>
        <v>103.78</v>
      </c>
      <c r="T82" s="2">
        <f t="shared" si="9"/>
        <v>3.3435545319653537E-2</v>
      </c>
      <c r="U82" s="2">
        <f t="shared" si="10"/>
        <v>0.9706210199595906</v>
      </c>
      <c r="V82" s="12">
        <f t="shared" si="11"/>
        <v>103.78</v>
      </c>
      <c r="W82" s="1">
        <v>27</v>
      </c>
    </row>
    <row r="83" spans="19:23" x14ac:dyDescent="0.35">
      <c r="S83" s="12">
        <f t="shared" si="8"/>
        <v>103.92</v>
      </c>
      <c r="T83" s="2">
        <f t="shared" si="9"/>
        <v>2.9220472166725686E-2</v>
      </c>
      <c r="U83" s="2">
        <f t="shared" si="10"/>
        <v>0.97500210485177963</v>
      </c>
      <c r="V83" s="12">
        <f t="shared" si="11"/>
        <v>103.92</v>
      </c>
      <c r="W83" s="1">
        <v>28</v>
      </c>
    </row>
    <row r="84" spans="19:23" x14ac:dyDescent="0.35">
      <c r="S84" s="12">
        <f t="shared" si="8"/>
        <v>104.06</v>
      </c>
      <c r="T84" s="2">
        <f t="shared" si="9"/>
        <v>2.5411950746845536E-2</v>
      </c>
      <c r="U84" s="2">
        <f t="shared" si="10"/>
        <v>0.97882173035732778</v>
      </c>
      <c r="V84" s="12">
        <f t="shared" si="11"/>
        <v>104.06</v>
      </c>
      <c r="W84" s="1">
        <v>29</v>
      </c>
    </row>
    <row r="85" spans="19:23" x14ac:dyDescent="0.35">
      <c r="S85" s="12">
        <f t="shared" si="8"/>
        <v>104.2</v>
      </c>
      <c r="T85" s="2">
        <f t="shared" si="9"/>
        <v>2.1991797990213526E-2</v>
      </c>
      <c r="U85" s="2">
        <f t="shared" si="10"/>
        <v>0.98213557943718355</v>
      </c>
      <c r="V85" s="12">
        <f t="shared" si="11"/>
        <v>104.2</v>
      </c>
      <c r="W85" s="1">
        <v>30</v>
      </c>
    </row>
    <row r="86" spans="19:23" x14ac:dyDescent="0.35">
      <c r="S86" s="12">
        <f t="shared" si="8"/>
        <v>104.34</v>
      </c>
      <c r="T86" s="2">
        <f t="shared" si="9"/>
        <v>1.8938929493338672E-2</v>
      </c>
      <c r="U86" s="2">
        <f t="shared" si="10"/>
        <v>0.98499657702626786</v>
      </c>
      <c r="V86" s="12">
        <f t="shared" si="11"/>
        <v>104.34</v>
      </c>
      <c r="W86" s="1">
        <v>31</v>
      </c>
    </row>
    <row r="87" spans="19:23" x14ac:dyDescent="0.35">
      <c r="S87" s="12">
        <f t="shared" si="8"/>
        <v>104.48</v>
      </c>
      <c r="T87" s="2">
        <f t="shared" si="9"/>
        <v>1.6230132821848656E-2</v>
      </c>
      <c r="U87" s="2">
        <f t="shared" si="10"/>
        <v>0.98745453856405352</v>
      </c>
      <c r="V87" s="12">
        <f t="shared" si="11"/>
        <v>104.48</v>
      </c>
      <c r="W87" s="1">
        <v>32</v>
      </c>
    </row>
    <row r="88" spans="19:23" x14ac:dyDescent="0.35">
      <c r="S88" s="12">
        <f t="shared" si="8"/>
        <v>104.62</v>
      </c>
      <c r="T88" s="2">
        <f t="shared" si="9"/>
        <v>1.3840783574168212E-2</v>
      </c>
      <c r="U88" s="2">
        <f t="shared" si="10"/>
        <v>0.98955592293804895</v>
      </c>
      <c r="V88" s="12">
        <f t="shared" si="11"/>
        <v>104.62</v>
      </c>
      <c r="W88" s="1">
        <v>33</v>
      </c>
    </row>
    <row r="89" spans="19:23" x14ac:dyDescent="0.35">
      <c r="S89" s="12">
        <f t="shared" si="8"/>
        <v>104.76</v>
      </c>
      <c r="T89" s="2">
        <f t="shared" si="9"/>
        <v>1.1745492679100611E-2</v>
      </c>
      <c r="U89" s="2">
        <f t="shared" si="10"/>
        <v>0.99134368097448355</v>
      </c>
      <c r="V89" s="12">
        <f t="shared" si="11"/>
        <v>104.76</v>
      </c>
      <c r="W89" s="1">
        <v>34</v>
      </c>
    </row>
    <row r="90" spans="19:23" x14ac:dyDescent="0.35">
      <c r="S90" s="12">
        <f t="shared" si="8"/>
        <v>104.9</v>
      </c>
      <c r="T90" s="2">
        <f t="shared" si="9"/>
        <v>9.918677195897594E-3</v>
      </c>
      <c r="U90" s="2">
        <f t="shared" si="10"/>
        <v>0.99285718926472866</v>
      </c>
      <c r="V90" s="12">
        <f t="shared" si="11"/>
        <v>104.9</v>
      </c>
      <c r="W90" s="1">
        <v>35</v>
      </c>
    </row>
    <row r="91" spans="19:23" x14ac:dyDescent="0.35">
      <c r="S91" s="12">
        <f t="shared" si="8"/>
        <v>105.04</v>
      </c>
      <c r="T91" s="2">
        <f t="shared" si="9"/>
        <v>8.3350504186904661E-3</v>
      </c>
      <c r="U91" s="2">
        <f t="shared" si="10"/>
        <v>0.99413225828466745</v>
      </c>
      <c r="V91" s="12">
        <f t="shared" si="11"/>
        <v>105.04</v>
      </c>
      <c r="W91" s="1">
        <v>36</v>
      </c>
    </row>
    <row r="92" spans="19:23" x14ac:dyDescent="0.35">
      <c r="S92" s="12">
        <f t="shared" si="8"/>
        <v>105.18</v>
      </c>
      <c r="T92" s="2">
        <f t="shared" si="9"/>
        <v>6.9700302529678475E-3</v>
      </c>
      <c r="U92" s="2">
        <f t="shared" si="10"/>
        <v>0.99520120340287388</v>
      </c>
      <c r="V92" s="12">
        <f t="shared" si="11"/>
        <v>105.18</v>
      </c>
      <c r="W92" s="1">
        <v>37</v>
      </c>
    </row>
    <row r="93" spans="19:23" x14ac:dyDescent="0.35">
      <c r="S93" s="12">
        <f t="shared" si="8"/>
        <v>105.32</v>
      </c>
      <c r="T93" s="2">
        <f t="shared" si="9"/>
        <v>5.8000675568513349E-3</v>
      </c>
      <c r="U93" s="2">
        <f t="shared" si="10"/>
        <v>0.99609296742514719</v>
      </c>
      <c r="V93" s="12">
        <f t="shared" si="11"/>
        <v>105.32</v>
      </c>
      <c r="W93" s="1">
        <v>38</v>
      </c>
    </row>
    <row r="94" spans="19:23" x14ac:dyDescent="0.35">
      <c r="S94" s="12">
        <f t="shared" si="8"/>
        <v>105.46</v>
      </c>
      <c r="T94" s="2">
        <f t="shared" si="9"/>
        <v>4.8028983817698335E-3</v>
      </c>
      <c r="U94" s="2">
        <f t="shared" si="10"/>
        <v>0.99683328372264213</v>
      </c>
      <c r="V94" s="12">
        <f t="shared" si="11"/>
        <v>105.45999999999998</v>
      </c>
      <c r="W94" s="1">
        <v>39</v>
      </c>
    </row>
    <row r="95" spans="19:23" x14ac:dyDescent="0.35">
      <c r="S95" s="12">
        <f t="shared" si="8"/>
        <v>105.6</v>
      </c>
      <c r="T95" s="2">
        <f t="shared" si="9"/>
        <v>3.9577257914900138E-3</v>
      </c>
      <c r="U95" s="2">
        <f t="shared" si="10"/>
        <v>0.99744486966957202</v>
      </c>
      <c r="V95" s="12">
        <f t="shared" si="11"/>
        <v>105.59999999999998</v>
      </c>
      <c r="W95" s="1">
        <v>40</v>
      </c>
    </row>
    <row r="96" spans="19:23" x14ac:dyDescent="0.35">
      <c r="S96" s="12">
        <f t="shared" si="8"/>
        <v>105.74</v>
      </c>
      <c r="T96" s="2">
        <f t="shared" si="9"/>
        <v>3.2453381954967052E-3</v>
      </c>
      <c r="U96" s="2">
        <f t="shared" si="10"/>
        <v>0.99794764100506028</v>
      </c>
      <c r="V96" s="12">
        <f t="shared" si="11"/>
        <v>105.74000000000001</v>
      </c>
      <c r="W96" s="1">
        <v>41</v>
      </c>
    </row>
    <row r="97" spans="19:23" x14ac:dyDescent="0.35">
      <c r="S97" s="12">
        <f t="shared" si="8"/>
        <v>105.88</v>
      </c>
      <c r="T97" s="2">
        <f t="shared" si="9"/>
        <v>2.6481719326555265E-3</v>
      </c>
      <c r="U97" s="2">
        <f t="shared" si="10"/>
        <v>0.99835893876584303</v>
      </c>
      <c r="V97" s="12">
        <f t="shared" si="11"/>
        <v>105.88000000000001</v>
      </c>
      <c r="W97" s="1">
        <v>42</v>
      </c>
    </row>
    <row r="98" spans="19:23" x14ac:dyDescent="0.35">
      <c r="S98" s="12">
        <f t="shared" si="8"/>
        <v>106.02</v>
      </c>
      <c r="T98" s="2">
        <f t="shared" si="9"/>
        <v>2.1503262293652366E-3</v>
      </c>
      <c r="U98" s="2">
        <f t="shared" si="10"/>
        <v>0.99869376155123057</v>
      </c>
      <c r="V98" s="12">
        <f t="shared" si="11"/>
        <v>106.02000000000002</v>
      </c>
      <c r="W98" s="1">
        <v>43</v>
      </c>
    </row>
    <row r="99" spans="19:23" x14ac:dyDescent="0.35">
      <c r="S99" s="12">
        <f t="shared" si="8"/>
        <v>106.16</v>
      </c>
      <c r="T99" s="2">
        <f t="shared" si="9"/>
        <v>1.7375386889274781E-3</v>
      </c>
      <c r="U99" s="2">
        <f t="shared" si="10"/>
        <v>0.99896499702519714</v>
      </c>
      <c r="V99" s="12">
        <f t="shared" si="11"/>
        <v>106.16</v>
      </c>
      <c r="W99" s="1">
        <v>44</v>
      </c>
    </row>
    <row r="100" spans="19:23" x14ac:dyDescent="0.35">
      <c r="S100" s="12">
        <f t="shared" si="8"/>
        <v>106.3</v>
      </c>
      <c r="T100" s="2">
        <f t="shared" si="9"/>
        <v>1.3971292074397297E-3</v>
      </c>
      <c r="U100" s="2">
        <f t="shared" si="10"/>
        <v>0.99918364768717138</v>
      </c>
      <c r="V100" s="12">
        <f t="shared" si="11"/>
        <v>106.29999999999995</v>
      </c>
      <c r="W100" s="1">
        <v>45</v>
      </c>
    </row>
    <row r="101" spans="19:23" x14ac:dyDescent="0.35">
      <c r="S101" s="12">
        <f t="shared" si="8"/>
        <v>106.44</v>
      </c>
      <c r="T101" s="2">
        <f t="shared" si="9"/>
        <v>1.1179197198442742E-3</v>
      </c>
      <c r="U101" s="2">
        <f t="shared" si="10"/>
        <v>0.99935904701633993</v>
      </c>
      <c r="V101" s="12">
        <f t="shared" si="11"/>
        <v>106.43999999999998</v>
      </c>
      <c r="W101" s="1">
        <v>46</v>
      </c>
    </row>
    <row r="102" spans="19:23" x14ac:dyDescent="0.35">
      <c r="S102" s="12">
        <f t="shared" si="8"/>
        <v>106.58</v>
      </c>
      <c r="T102" s="2">
        <f t="shared" si="9"/>
        <v>8.9013651998094158E-4</v>
      </c>
      <c r="U102" s="2">
        <f t="shared" si="10"/>
        <v>0.99949906308621428</v>
      </c>
      <c r="V102" s="12">
        <f t="shared" si="11"/>
        <v>106.58</v>
      </c>
      <c r="W102" s="1">
        <v>47</v>
      </c>
    </row>
    <row r="103" spans="19:23" x14ac:dyDescent="0.35">
      <c r="S103" s="12">
        <f t="shared" si="8"/>
        <v>106.72</v>
      </c>
      <c r="T103" s="2">
        <f t="shared" si="9"/>
        <v>7.0530112847069304E-4</v>
      </c>
      <c r="U103" s="2">
        <f t="shared" si="10"/>
        <v>0.99961028763741799</v>
      </c>
      <c r="V103" s="12">
        <f t="shared" si="11"/>
        <v>106.72000000000004</v>
      </c>
      <c r="W103" s="1">
        <v>48</v>
      </c>
    </row>
    <row r="104" spans="19:23" x14ac:dyDescent="0.35">
      <c r="S104" s="12">
        <f t="shared" si="8"/>
        <v>106.86</v>
      </c>
      <c r="T104" s="2">
        <f t="shared" si="9"/>
        <v>5.5611485363278351E-4</v>
      </c>
      <c r="U104" s="2">
        <f t="shared" si="10"/>
        <v>0.99969820937539133</v>
      </c>
      <c r="V104" s="12">
        <f t="shared" si="11"/>
        <v>106.85999999999994</v>
      </c>
      <c r="W104" s="1">
        <v>49</v>
      </c>
    </row>
    <row r="105" spans="19:23" x14ac:dyDescent="0.35">
      <c r="S105" s="12">
        <f t="shared" si="8"/>
        <v>107</v>
      </c>
      <c r="T105" s="2">
        <f t="shared" si="9"/>
        <v>4.3634134752288008E-4</v>
      </c>
      <c r="U105" s="2">
        <f t="shared" si="10"/>
        <v>0.99976737092096446</v>
      </c>
      <c r="V105" s="12">
        <f t="shared" si="11"/>
        <v>106.99999999999997</v>
      </c>
      <c r="W105" s="1">
        <v>50</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361D5-0612-4451-B405-2F24544B3B51}">
  <dimension ref="B1:Z105"/>
  <sheetViews>
    <sheetView workbookViewId="0"/>
  </sheetViews>
  <sheetFormatPr defaultRowHeight="14.5" x14ac:dyDescent="0.35"/>
  <cols>
    <col min="1" max="1" width="4.26953125" customWidth="1"/>
    <col min="2" max="2" width="12.26953125" style="1" customWidth="1"/>
    <col min="3" max="3" width="17.453125" customWidth="1"/>
    <col min="6" max="6" width="22" customWidth="1"/>
    <col min="8" max="8" width="13.1796875" customWidth="1"/>
    <col min="10" max="10" width="11.26953125" customWidth="1"/>
    <col min="11" max="11" width="4" customWidth="1"/>
    <col min="12" max="12" width="16" customWidth="1"/>
    <col min="15" max="15" width="12.54296875" customWidth="1"/>
    <col min="17" max="17" width="9.453125" customWidth="1"/>
    <col min="18" max="18" width="3.81640625" customWidth="1"/>
    <col min="22" max="26" width="9.1796875" style="295"/>
  </cols>
  <sheetData>
    <row r="1" spans="3:26" s="125" customFormat="1" ht="28.5" x14ac:dyDescent="0.65">
      <c r="C1" s="143" t="s">
        <v>13</v>
      </c>
      <c r="V1" s="294"/>
      <c r="W1" s="294"/>
      <c r="X1" s="294"/>
      <c r="Y1" s="294"/>
      <c r="Z1" s="294"/>
    </row>
    <row r="2" spans="3:26" x14ac:dyDescent="0.35">
      <c r="W2" s="296"/>
    </row>
    <row r="3" spans="3:26" ht="18.5" x14ac:dyDescent="0.45">
      <c r="F3" s="178"/>
      <c r="G3" s="179" t="s">
        <v>90</v>
      </c>
      <c r="H3" s="164"/>
      <c r="J3" s="242" t="str">
        <f>_xlfn.CONCAT("Excel Functions for ",C1)</f>
        <v>Excel Functions for The Beta Distribution</v>
      </c>
      <c r="K3" s="243"/>
      <c r="L3" s="243"/>
      <c r="M3" s="243"/>
      <c r="N3" s="243"/>
      <c r="O3" s="244"/>
      <c r="W3" s="297"/>
      <c r="X3" s="298" t="s">
        <v>93</v>
      </c>
      <c r="Y3" s="299"/>
    </row>
    <row r="4" spans="3:26" ht="18.5" x14ac:dyDescent="0.45">
      <c r="F4" s="171" t="s">
        <v>113</v>
      </c>
      <c r="G4" s="225">
        <v>11</v>
      </c>
      <c r="H4" s="167"/>
      <c r="J4" s="245" t="s">
        <v>155</v>
      </c>
      <c r="K4" s="246" t="s">
        <v>157</v>
      </c>
      <c r="L4" s="246"/>
      <c r="M4" s="246"/>
      <c r="N4" s="246"/>
      <c r="O4" s="247"/>
      <c r="W4" s="300" t="s">
        <v>14</v>
      </c>
      <c r="X4" s="300" t="s">
        <v>6</v>
      </c>
      <c r="Y4" s="300" t="s">
        <v>7</v>
      </c>
    </row>
    <row r="5" spans="3:26" ht="18.5" x14ac:dyDescent="0.45">
      <c r="C5" s="7"/>
      <c r="F5" s="157" t="s">
        <v>114</v>
      </c>
      <c r="G5" s="226">
        <v>3</v>
      </c>
      <c r="H5" s="160"/>
      <c r="J5" s="248" t="s">
        <v>156</v>
      </c>
      <c r="K5" s="249" t="s">
        <v>158</v>
      </c>
      <c r="L5" s="249"/>
      <c r="M5" s="249"/>
      <c r="N5" s="249"/>
      <c r="O5" s="250"/>
      <c r="W5" s="301">
        <v>0</v>
      </c>
      <c r="X5" s="293">
        <f t="shared" ref="X5:X36" si="0">_xlfn.BETA.DIST(W5,alpha,beta,FALSE)</f>
        <v>0</v>
      </c>
      <c r="Y5" s="293">
        <f t="shared" ref="Y5:Y36" si="1">_xlfn.BETA.DIST(W5,alpha,beta,TRUE)</f>
        <v>0</v>
      </c>
    </row>
    <row r="6" spans="3:26" x14ac:dyDescent="0.35">
      <c r="W6" s="301">
        <v>0.01</v>
      </c>
      <c r="X6" s="293">
        <f t="shared" si="0"/>
        <v>8.4092580000000132E-18</v>
      </c>
      <c r="Y6" s="293">
        <f t="shared" si="1"/>
        <v>7.6576600000000264E-21</v>
      </c>
    </row>
    <row r="7" spans="3:26" x14ac:dyDescent="0.35">
      <c r="W7" s="301">
        <v>0.02</v>
      </c>
      <c r="X7" s="293">
        <f t="shared" si="0"/>
        <v>8.4379975680000143E-15</v>
      </c>
      <c r="Y7" s="293">
        <f t="shared" si="1"/>
        <v>1.539407872000004E-17</v>
      </c>
    </row>
    <row r="8" spans="3:26" x14ac:dyDescent="0.35">
      <c r="W8" s="301">
        <v>0.03</v>
      </c>
      <c r="X8" s="293">
        <f t="shared" si="0"/>
        <v>4.7669797117799887E-13</v>
      </c>
      <c r="Y8" s="293">
        <f t="shared" si="1"/>
        <v>1.3068027901799981E-15</v>
      </c>
    </row>
    <row r="9" spans="3:26" x14ac:dyDescent="0.35">
      <c r="W9" s="301">
        <v>0.04</v>
      </c>
      <c r="X9" s="293">
        <f t="shared" si="0"/>
        <v>8.291434364928011E-12</v>
      </c>
      <c r="Y9" s="293">
        <f t="shared" si="1"/>
        <v>3.0360721162240048E-14</v>
      </c>
    </row>
    <row r="10" spans="3:26" x14ac:dyDescent="0.35">
      <c r="W10" s="301">
        <v>0.05</v>
      </c>
      <c r="X10" s="293">
        <f t="shared" si="0"/>
        <v>7.5619628906250082E-11</v>
      </c>
      <c r="Y10" s="293">
        <f t="shared" si="1"/>
        <v>3.4675292968749953E-13</v>
      </c>
    </row>
    <row r="11" spans="3:26" x14ac:dyDescent="0.35">
      <c r="W11" s="301">
        <v>0.06</v>
      </c>
      <c r="X11" s="293">
        <f t="shared" si="0"/>
        <v>4.5841149451468813E-10</v>
      </c>
      <c r="Y11" s="293">
        <f t="shared" si="1"/>
        <v>2.5271572208025547E-12</v>
      </c>
    </row>
    <row r="12" spans="3:26" x14ac:dyDescent="0.35">
      <c r="W12" s="301">
        <v>7.0000000000000007E-2</v>
      </c>
      <c r="X12" s="293">
        <f t="shared" si="0"/>
        <v>2.0962041917396548E-9</v>
      </c>
      <c r="Y12" s="293">
        <f t="shared" si="1"/>
        <v>1.3507791272525616E-11</v>
      </c>
    </row>
    <row r="13" spans="3:26" x14ac:dyDescent="0.35">
      <c r="W13" s="301">
        <v>0.08</v>
      </c>
      <c r="X13" s="293">
        <f t="shared" si="0"/>
        <v>7.7976333849722826E-9</v>
      </c>
      <c r="Y13" s="293">
        <f t="shared" si="1"/>
        <v>5.7537443481517932E-11</v>
      </c>
    </row>
    <row r="14" spans="3:26" x14ac:dyDescent="0.35">
      <c r="W14" s="301">
        <v>0.09</v>
      </c>
      <c r="X14" s="293">
        <f t="shared" si="0"/>
        <v>2.477394487397635E-8</v>
      </c>
      <c r="Y14" s="293">
        <f t="shared" si="1"/>
        <v>2.0606247268011365E-10</v>
      </c>
    </row>
    <row r="15" spans="3:26" x14ac:dyDescent="0.35">
      <c r="W15" s="301">
        <v>0.1</v>
      </c>
      <c r="X15" s="293">
        <f t="shared" si="0"/>
        <v>6.9497999999999766E-8</v>
      </c>
      <c r="Y15" s="293">
        <f t="shared" si="1"/>
        <v>6.4360000000000086E-10</v>
      </c>
    </row>
    <row r="16" spans="3:26" x14ac:dyDescent="0.35">
      <c r="W16" s="301">
        <v>0.11</v>
      </c>
      <c r="X16" s="293">
        <f t="shared" si="0"/>
        <v>1.7627639194695914E-7</v>
      </c>
      <c r="Y16" s="293">
        <f t="shared" si="1"/>
        <v>1.7994207629096902E-9</v>
      </c>
    </row>
    <row r="17" spans="2:25" x14ac:dyDescent="0.35">
      <c r="W17" s="301">
        <v>0.12</v>
      </c>
      <c r="X17" s="293">
        <f t="shared" si="0"/>
        <v>4.1140076281646152E-7</v>
      </c>
      <c r="Y17" s="293">
        <f t="shared" si="1"/>
        <v>4.5910784428159833E-9</v>
      </c>
    </row>
    <row r="18" spans="2:25" x14ac:dyDescent="0.35">
      <c r="W18" s="301">
        <v>0.13</v>
      </c>
      <c r="X18" s="293">
        <f t="shared" si="0"/>
        <v>8.9528089348276036E-7</v>
      </c>
      <c r="Y18" s="293">
        <f t="shared" si="1"/>
        <v>1.0847122471324686E-8</v>
      </c>
    </row>
    <row r="19" spans="2:25" x14ac:dyDescent="0.35">
      <c r="W19" s="301">
        <v>0.14000000000000001</v>
      </c>
      <c r="X19" s="293">
        <f t="shared" si="0"/>
        <v>1.8355429333977443E-6</v>
      </c>
      <c r="Y19" s="293">
        <f t="shared" si="1"/>
        <v>2.4003230604059578E-8</v>
      </c>
    </row>
    <row r="20" spans="2:25" x14ac:dyDescent="0.35">
      <c r="W20" s="301">
        <v>0.15</v>
      </c>
      <c r="X20" s="293">
        <f t="shared" si="0"/>
        <v>3.5746846040039047E-6</v>
      </c>
      <c r="Y20" s="293">
        <f t="shared" si="1"/>
        <v>5.0198858129882874E-8</v>
      </c>
    </row>
    <row r="21" spans="2:25" x14ac:dyDescent="0.35">
      <c r="W21" s="301">
        <v>0.16</v>
      </c>
      <c r="X21" s="293">
        <f t="shared" si="0"/>
        <v>6.656496171114033E-6</v>
      </c>
      <c r="Y21" s="293">
        <f t="shared" si="1"/>
        <v>9.9940505230885524E-8</v>
      </c>
    </row>
    <row r="22" spans="2:25" x14ac:dyDescent="0.35">
      <c r="W22" s="301">
        <v>0.17</v>
      </c>
      <c r="X22" s="293">
        <f t="shared" si="0"/>
        <v>1.1916060139005728E-5</v>
      </c>
      <c r="Y22" s="293">
        <f t="shared" si="1"/>
        <v>1.9054283277739979E-7</v>
      </c>
    </row>
    <row r="23" spans="2:25" x14ac:dyDescent="0.35">
      <c r="W23" s="301">
        <v>0.18</v>
      </c>
      <c r="X23" s="293">
        <f t="shared" si="0"/>
        <v>2.059871096010134E-5</v>
      </c>
      <c r="Y23" s="293">
        <f t="shared" si="1"/>
        <v>3.4960986788540964E-7</v>
      </c>
    </row>
    <row r="24" spans="2:25" x14ac:dyDescent="0.35">
      <c r="W24" s="301">
        <v>0.19</v>
      </c>
      <c r="X24" s="293">
        <f t="shared" si="0"/>
        <v>3.4513844265556981E-5</v>
      </c>
      <c r="Y24" s="293">
        <f t="shared" si="1"/>
        <v>6.1987495506473638E-7</v>
      </c>
    </row>
    <row r="25" spans="2:25" x14ac:dyDescent="0.35">
      <c r="W25" s="301">
        <v>0.2</v>
      </c>
      <c r="X25" s="293">
        <f t="shared" si="0"/>
        <v>5.6229888000000029E-5</v>
      </c>
      <c r="Y25" s="293">
        <f t="shared" si="1"/>
        <v>1.0657792000000004E-6</v>
      </c>
    </row>
    <row r="26" spans="2:25" x14ac:dyDescent="0.35">
      <c r="W26" s="301">
        <v>0.21</v>
      </c>
      <c r="X26" s="293">
        <f t="shared" si="0"/>
        <v>8.9317059704689298E-5</v>
      </c>
      <c r="Y26" s="293">
        <f t="shared" si="1"/>
        <v>1.7822329394088507E-6</v>
      </c>
    </row>
    <row r="27" spans="2:25" x14ac:dyDescent="0.35">
      <c r="W27" s="301">
        <v>0.22</v>
      </c>
      <c r="X27" s="293">
        <f t="shared" si="0"/>
        <v>1.386447092856743E-4</v>
      </c>
      <c r="Y27" s="293">
        <f t="shared" si="1"/>
        <v>2.9060720129711509E-6</v>
      </c>
    </row>
    <row r="28" spans="2:25" x14ac:dyDescent="0.35">
      <c r="W28" s="301">
        <v>0.23</v>
      </c>
      <c r="X28" s="293">
        <f t="shared" si="0"/>
        <v>2.1074005951775206E-4</v>
      </c>
      <c r="Y28" s="293">
        <f t="shared" si="1"/>
        <v>4.6307888168277908E-6</v>
      </c>
    </row>
    <row r="29" spans="2:25" x14ac:dyDescent="0.35">
      <c r="W29" s="301">
        <v>0.24</v>
      </c>
      <c r="X29" s="293">
        <f t="shared" si="0"/>
        <v>3.1421498261525771E-4</v>
      </c>
      <c r="Y29" s="293">
        <f t="shared" si="1"/>
        <v>7.2251855367494327E-6</v>
      </c>
    </row>
    <row r="30" spans="2:25" x14ac:dyDescent="0.35">
      <c r="B30" s="197"/>
      <c r="C30" s="198" t="s">
        <v>27</v>
      </c>
      <c r="D30" s="199"/>
      <c r="E30" s="200"/>
      <c r="F30" s="201"/>
      <c r="W30" s="301">
        <v>0.25</v>
      </c>
      <c r="X30" s="293">
        <f t="shared" si="0"/>
        <v>4.6026706695556651E-4</v>
      </c>
      <c r="Y30" s="293">
        <f t="shared" si="1"/>
        <v>1.1056661605834963E-5</v>
      </c>
    </row>
    <row r="31" spans="2:25" x14ac:dyDescent="0.35">
      <c r="B31" s="180" t="s">
        <v>6</v>
      </c>
      <c r="C31" s="181" t="str">
        <f>_xlfn.CONCAT("PDF of Beta Distribution (with alpha=",alpha," and beta=",beta,")")</f>
        <v>PDF of Beta Distribution (with alpha=11 and beta=3)</v>
      </c>
      <c r="D31" s="182"/>
      <c r="E31" s="183"/>
      <c r="F31" s="184"/>
      <c r="W31" s="301">
        <v>0.26</v>
      </c>
      <c r="X31" s="293">
        <f t="shared" si="0"/>
        <v>6.6326061155458881E-4</v>
      </c>
      <c r="Y31" s="293">
        <f t="shared" si="1"/>
        <v>1.661990709219859E-5</v>
      </c>
    </row>
    <row r="32" spans="2:25" x14ac:dyDescent="0.35">
      <c r="B32" s="185" t="s">
        <v>7</v>
      </c>
      <c r="C32" s="186" t="str">
        <f>_xlfn.CONCAT("CDF of Beta Distribution (with alpha=",alpha," and beta=",beta,")")</f>
        <v>CDF of Beta Distribution (with alpha=11 and beta=3)</v>
      </c>
      <c r="D32" s="187"/>
      <c r="E32" s="188"/>
      <c r="F32" s="189"/>
      <c r="W32" s="301">
        <v>0.27</v>
      </c>
      <c r="X32" s="293">
        <f t="shared" si="0"/>
        <v>9.4139231723598768E-4</v>
      </c>
      <c r="Y32" s="293">
        <f t="shared" si="1"/>
        <v>2.4571825972654726E-5</v>
      </c>
    </row>
    <row r="33" spans="23:25" x14ac:dyDescent="0.35">
      <c r="W33" s="301">
        <v>0.28000000000000003</v>
      </c>
      <c r="X33" s="293">
        <f t="shared" si="0"/>
        <v>1.3174453050751108E-3</v>
      </c>
      <c r="Y33" s="293">
        <f t="shared" si="1"/>
        <v>3.5773555477371902E-5</v>
      </c>
    </row>
    <row r="34" spans="23:25" x14ac:dyDescent="0.35">
      <c r="W34" s="301">
        <v>0.28999999999999998</v>
      </c>
      <c r="X34" s="293">
        <f t="shared" si="0"/>
        <v>1.8196336699109006E-3</v>
      </c>
      <c r="Y34" s="293">
        <f t="shared" si="1"/>
        <v>5.1340477124676139E-5</v>
      </c>
    </row>
    <row r="35" spans="23:25" x14ac:dyDescent="0.35">
      <c r="W35" s="301">
        <v>0.3</v>
      </c>
      <c r="X35" s="293">
        <f t="shared" si="0"/>
        <v>2.482538058000004E-3</v>
      </c>
      <c r="Y35" s="293">
        <f t="shared" si="1"/>
        <v>7.2701128800000078E-5</v>
      </c>
    </row>
    <row r="36" spans="23:25" x14ac:dyDescent="0.35">
      <c r="W36" s="301">
        <v>0.31</v>
      </c>
      <c r="X36" s="293">
        <f t="shared" si="0"/>
        <v>3.3481307353627763E-3</v>
      </c>
      <c r="Y36" s="293">
        <f t="shared" si="1"/>
        <v>1.016659222665091E-4</v>
      </c>
    </row>
    <row r="37" spans="23:25" x14ac:dyDescent="0.35">
      <c r="W37" s="301">
        <v>0.32</v>
      </c>
      <c r="X37" s="293">
        <f t="shared" ref="X37:X68" si="2">_xlfn.BETA.DIST(W37,alpha,beta,FALSE)</f>
        <v>4.4668862832081694E-3</v>
      </c>
      <c r="Y37" s="293">
        <f t="shared" ref="Y37:Y68" si="3">_xlfn.BETA.DIST(W37,alpha,beta,TRUE)</f>
        <v>1.405065437664367E-4</v>
      </c>
    </row>
    <row r="38" spans="23:25" x14ac:dyDescent="0.35">
      <c r="W38" s="301">
        <v>0.33</v>
      </c>
      <c r="X38" s="293">
        <f t="shared" si="2"/>
        <v>5.8989714196431235E-3</v>
      </c>
      <c r="Y38" s="293">
        <f t="shared" si="3"/>
        <v>1.9204686380446868E-4</v>
      </c>
    </row>
    <row r="39" spans="23:25" x14ac:dyDescent="0.35">
      <c r="W39" s="301">
        <v>0.34</v>
      </c>
      <c r="X39" s="293">
        <f t="shared" si="2"/>
        <v>7.7155045081551956E-3</v>
      </c>
      <c r="Y39" s="293">
        <f t="shared" si="3"/>
        <v>2.5976610275061296E-4</v>
      </c>
    </row>
    <row r="40" spans="23:25" x14ac:dyDescent="0.35">
      <c r="W40" s="301">
        <v>0.35</v>
      </c>
      <c r="X40" s="293">
        <f t="shared" si="2"/>
        <v>9.9998720838617942E-3</v>
      </c>
      <c r="Y40" s="293">
        <f t="shared" si="3"/>
        <v>3.4791488859377387E-4</v>
      </c>
    </row>
    <row r="41" spans="23:25" x14ac:dyDescent="0.35">
      <c r="W41" s="301">
        <v>0.36</v>
      </c>
      <c r="X41" s="293">
        <f t="shared" si="2"/>
        <v>1.2849086224687221E-2</v>
      </c>
      <c r="Y41" s="293">
        <f t="shared" si="3"/>
        <v>4.6164469918821415E-4</v>
      </c>
    </row>
    <row r="42" spans="23:25" x14ac:dyDescent="0.35">
      <c r="W42" s="301">
        <v>0.37</v>
      </c>
      <c r="X42" s="293">
        <f t="shared" si="2"/>
        <v>1.6375162839000482E-2</v>
      </c>
      <c r="Y42" s="293">
        <f t="shared" si="3"/>
        <v>6.0715100102728058E-4</v>
      </c>
    </row>
    <row r="43" spans="23:25" x14ac:dyDescent="0.35">
      <c r="W43" s="301">
        <v>0.38</v>
      </c>
      <c r="X43" s="293">
        <f t="shared" si="2"/>
        <v>2.0706496962866073E-2</v>
      </c>
      <c r="Y43" s="293">
        <f t="shared" si="3"/>
        <v>7.918301775739797E-4</v>
      </c>
    </row>
    <row r="44" spans="23:25" x14ac:dyDescent="0.35">
      <c r="W44" s="301">
        <v>0.39</v>
      </c>
      <c r="X44" s="293">
        <f t="shared" si="2"/>
        <v>2.5989206994892256E-2</v>
      </c>
      <c r="Y44" s="293">
        <f t="shared" si="3"/>
        <v>1.0244500804223932E-3</v>
      </c>
    </row>
    <row r="45" spans="23:25" x14ac:dyDescent="0.35">
      <c r="W45" s="301">
        <v>0.4</v>
      </c>
      <c r="X45" s="293">
        <f t="shared" si="2"/>
        <v>3.2388415488000054E-2</v>
      </c>
      <c r="Y45" s="293">
        <f t="shared" si="3"/>
        <v>1.3153337344000019E-3</v>
      </c>
    </row>
    <row r="46" spans="23:25" x14ac:dyDescent="0.35">
      <c r="W46" s="301">
        <v>0.41</v>
      </c>
      <c r="X46" s="293">
        <f t="shared" si="2"/>
        <v>4.0089429716313491E-2</v>
      </c>
      <c r="Y46" s="293">
        <f t="shared" si="3"/>
        <v>1.676555381962281E-3</v>
      </c>
    </row>
    <row r="47" spans="23:25" x14ac:dyDescent="0.35">
      <c r="W47" s="301">
        <v>0.42</v>
      </c>
      <c r="X47" s="293">
        <f t="shared" si="2"/>
        <v>4.9298780800976105E-2</v>
      </c>
      <c r="Y47" s="293">
        <f t="shared" si="3"/>
        <v>2.1221476622418282E-3</v>
      </c>
    </row>
    <row r="48" spans="23:25" x14ac:dyDescent="0.35">
      <c r="W48" s="301">
        <v>0.43</v>
      </c>
      <c r="X48" s="293">
        <f t="shared" si="2"/>
        <v>6.0245075778768323E-2</v>
      </c>
      <c r="Y48" s="293">
        <f t="shared" si="3"/>
        <v>2.6683182858932958E-3</v>
      </c>
    </row>
    <row r="49" spans="23:25" x14ac:dyDescent="0.35">
      <c r="W49" s="301">
        <v>0.44</v>
      </c>
      <c r="X49" s="293">
        <f t="shared" si="2"/>
        <v>7.3179612708670475E-2</v>
      </c>
      <c r="Y49" s="293">
        <f t="shared" si="3"/>
        <v>3.3336740891435411E-3</v>
      </c>
    </row>
    <row r="50" spans="23:25" x14ac:dyDescent="0.35">
      <c r="W50" s="301">
        <v>0.45</v>
      </c>
      <c r="X50" s="293">
        <f t="shared" si="2"/>
        <v>8.8376704820072829E-2</v>
      </c>
      <c r="Y50" s="293">
        <f t="shared" si="3"/>
        <v>4.1394498307477257E-3</v>
      </c>
    </row>
    <row r="51" spans="23:25" x14ac:dyDescent="0.35">
      <c r="W51" s="301">
        <v>0.46</v>
      </c>
      <c r="X51" s="293">
        <f t="shared" si="2"/>
        <v>0.10613365590808825</v>
      </c>
      <c r="Y51" s="293">
        <f t="shared" si="3"/>
        <v>5.1097385363109756E-3</v>
      </c>
    </row>
    <row r="52" spans="23:25" x14ac:dyDescent="0.35">
      <c r="W52" s="301">
        <v>0.47</v>
      </c>
      <c r="X52" s="293">
        <f t="shared" si="2"/>
        <v>0.12677032578248301</v>
      </c>
      <c r="Y52" s="293">
        <f t="shared" si="3"/>
        <v>6.2717195991152308E-3</v>
      </c>
    </row>
    <row r="53" spans="23:25" x14ac:dyDescent="0.35">
      <c r="W53" s="301">
        <v>0.48</v>
      </c>
      <c r="X53" s="293">
        <f t="shared" si="2"/>
        <v>0.1506282216938119</v>
      </c>
      <c r="Y53" s="293">
        <f t="shared" si="3"/>
        <v>7.655880219760134E-3</v>
      </c>
    </row>
    <row r="54" spans="23:25" x14ac:dyDescent="0.35">
      <c r="W54" s="301">
        <v>0.49</v>
      </c>
      <c r="X54" s="293">
        <f t="shared" si="2"/>
        <v>0.17806904942119606</v>
      </c>
      <c r="Y54" s="293">
        <f t="shared" si="3"/>
        <v>9.2962251143738264E-3</v>
      </c>
    </row>
    <row r="55" spans="23:25" x14ac:dyDescent="0.35">
      <c r="W55" s="301">
        <v>0.5</v>
      </c>
      <c r="X55" s="293">
        <f t="shared" si="2"/>
        <v>0.20947265625000003</v>
      </c>
      <c r="Y55" s="293">
        <f t="shared" si="3"/>
        <v>1.1230468750000002E-2</v>
      </c>
    </row>
    <row r="56" spans="23:25" x14ac:dyDescent="0.35">
      <c r="W56" s="301">
        <v>0.51</v>
      </c>
      <c r="X56" s="293">
        <f t="shared" si="2"/>
        <v>0.24523429754546491</v>
      </c>
      <c r="Y56" s="293">
        <f t="shared" si="3"/>
        <v>1.3500203684594005E-2</v>
      </c>
    </row>
    <row r="57" spans="23:25" x14ac:dyDescent="0.35">
      <c r="W57" s="301">
        <v>0.52</v>
      </c>
      <c r="X57" s="293">
        <f t="shared" si="2"/>
        <v>0.28576115920348655</v>
      </c>
      <c r="Y57" s="293">
        <f t="shared" si="3"/>
        <v>1.6151037908011878E-2</v>
      </c>
    </row>
    <row r="58" spans="23:25" x14ac:dyDescent="0.35">
      <c r="W58" s="301">
        <v>0.53</v>
      </c>
      <c r="X58" s="293">
        <f t="shared" si="2"/>
        <v>0.33146807010810508</v>
      </c>
      <c r="Y58" s="293">
        <f t="shared" si="3"/>
        <v>1.9232693411291545E-2</v>
      </c>
    </row>
    <row r="59" spans="23:25" x14ac:dyDescent="0.35">
      <c r="W59" s="301">
        <v>0.54</v>
      </c>
      <c r="X59" s="293">
        <f t="shared" si="2"/>
        <v>0.3827723420360028</v>
      </c>
      <c r="Y59" s="293">
        <f t="shared" si="3"/>
        <v>2.2799057568074623E-2</v>
      </c>
    </row>
    <row r="60" spans="23:25" x14ac:dyDescent="0.35">
      <c r="W60" s="301">
        <v>0.55000000000000004</v>
      </c>
      <c r="X60" s="293">
        <f t="shared" si="2"/>
        <v>0.44008767942390092</v>
      </c>
      <c r="Y60" s="293">
        <f t="shared" si="3"/>
        <v>2.6908178309821607E-2</v>
      </c>
    </row>
    <row r="61" spans="23:25" x14ac:dyDescent="0.35">
      <c r="W61" s="301">
        <v>0.56000000000000005</v>
      </c>
      <c r="X61" s="293">
        <f t="shared" si="2"/>
        <v>0.50381710827168646</v>
      </c>
      <c r="Y61" s="293">
        <f t="shared" si="3"/>
        <v>3.1622193533256585E-2</v>
      </c>
    </row>
    <row r="62" spans="23:25" x14ac:dyDescent="0.35">
      <c r="W62" s="301">
        <v>0.56999999999999995</v>
      </c>
      <c r="X62" s="293">
        <f t="shared" si="2"/>
        <v>0.5743448824231332</v>
      </c>
      <c r="Y62" s="293">
        <f t="shared" si="3"/>
        <v>3.7007184714189331E-2</v>
      </c>
    </row>
    <row r="63" spans="23:25" x14ac:dyDescent="0.35">
      <c r="W63" s="301">
        <v>0.57999999999999996</v>
      </c>
      <c r="X63" s="293">
        <f t="shared" si="2"/>
        <v>0.65202733679273328</v>
      </c>
      <c r="Y63" s="293">
        <f t="shared" si="3"/>
        <v>4.3132944338845715E-2</v>
      </c>
    </row>
    <row r="64" spans="23:25" x14ac:dyDescent="0.35">
      <c r="W64" s="301">
        <v>0.59</v>
      </c>
      <c r="X64" s="293">
        <f t="shared" si="2"/>
        <v>0.73718267105200785</v>
      </c>
      <c r="Y64" s="293">
        <f t="shared" si="3"/>
        <v>5.0072646526949365E-2</v>
      </c>
    </row>
    <row r="65" spans="23:25" x14ac:dyDescent="0.35">
      <c r="W65" s="301">
        <v>0.6</v>
      </c>
      <c r="X65" s="293">
        <f t="shared" si="2"/>
        <v>0.83007966412799949</v>
      </c>
      <c r="Y65" s="293">
        <f t="shared" si="3"/>
        <v>5.7902410137600009E-2</v>
      </c>
    </row>
    <row r="66" spans="23:25" x14ac:dyDescent="0.35">
      <c r="W66" s="301">
        <v>0.61</v>
      </c>
      <c r="X66" s="293">
        <f t="shared" si="2"/>
        <v>0.93092533989247184</v>
      </c>
      <c r="Y66" s="293">
        <f t="shared" si="3"/>
        <v>6.6700743749865565E-2</v>
      </c>
    </row>
    <row r="67" spans="23:25" x14ac:dyDescent="0.35">
      <c r="W67" s="301">
        <v>0.62</v>
      </c>
      <c r="X67" s="293">
        <f t="shared" si="2"/>
        <v>1.0398516279413115</v>
      </c>
      <c r="Y67" s="293">
        <f t="shared" si="3"/>
        <v>7.6547862228351762E-2</v>
      </c>
    </row>
    <row r="68" spans="23:25" x14ac:dyDescent="0.35">
      <c r="W68" s="301">
        <v>0.63</v>
      </c>
      <c r="X68" s="293">
        <f t="shared" si="2"/>
        <v>1.1569010907049362</v>
      </c>
      <c r="Y68" s="293">
        <f t="shared" si="3"/>
        <v>8.7524865156389298E-2</v>
      </c>
    </row>
    <row r="69" spans="23:25" x14ac:dyDescent="0.35">
      <c r="W69" s="301">
        <v>0.64</v>
      </c>
      <c r="X69" s="293">
        <f t="shared" ref="X69:X100" si="4">_xlfn.BETA.DIST(W69,alpha,beta,FALSE)</f>
        <v>1.2820118196346657</v>
      </c>
      <c r="Y69" s="293">
        <f t="shared" ref="Y69:Y105" si="5">_xlfn.BETA.DIST(W69,alpha,beta,TRUE)</f>
        <v>9.9712768285792563E-2</v>
      </c>
    </row>
    <row r="70" spans="23:25" x14ac:dyDescent="0.35">
      <c r="W70" s="301">
        <v>0.65</v>
      </c>
      <c r="X70" s="293">
        <f t="shared" si="4"/>
        <v>1.4150016392372211</v>
      </c>
      <c r="Y70" s="293">
        <f t="shared" si="5"/>
        <v>0.11319138035580364</v>
      </c>
    </row>
    <row r="71" spans="23:25" x14ac:dyDescent="0.35">
      <c r="W71" s="301">
        <v>0.66</v>
      </c>
      <c r="X71" s="293">
        <f t="shared" si="4"/>
        <v>1.5555517986576108</v>
      </c>
      <c r="Y71" s="293">
        <f t="shared" si="5"/>
        <v>0.12803801922195371</v>
      </c>
    </row>
    <row r="72" spans="23:25" x14ac:dyDescent="0.35">
      <c r="W72" s="301">
        <v>0.67</v>
      </c>
      <c r="X72" s="293">
        <f t="shared" si="4"/>
        <v>1.7031903767365937</v>
      </c>
      <c r="Y72" s="293">
        <f t="shared" si="5"/>
        <v>0.14432606325911695</v>
      </c>
    </row>
    <row r="73" spans="23:25" x14ac:dyDescent="0.35">
      <c r="W73" s="301">
        <v>0.68</v>
      </c>
      <c r="X73" s="293">
        <f t="shared" si="4"/>
        <v>1.8572756784075648</v>
      </c>
      <c r="Y73" s="293">
        <f t="shared" si="5"/>
        <v>0.16212333651705554</v>
      </c>
    </row>
    <row r="74" spans="23:25" x14ac:dyDescent="0.35">
      <c r="W74" s="301">
        <v>0.69</v>
      </c>
      <c r="X74" s="293">
        <f t="shared" si="4"/>
        <v>2.0169799583841539</v>
      </c>
      <c r="Y74" s="293">
        <f t="shared" si="5"/>
        <v>0.18149032917051486</v>
      </c>
    </row>
    <row r="75" spans="23:25" x14ac:dyDescent="0.35">
      <c r="W75" s="301">
        <v>0.7</v>
      </c>
      <c r="X75" s="293">
        <f t="shared" si="4"/>
        <v>2.1812738727779992</v>
      </c>
      <c r="Y75" s="293">
        <f t="shared" si="5"/>
        <v>0.20247825848319989</v>
      </c>
    </row>
    <row r="76" spans="23:25" x14ac:dyDescent="0.35">
      <c r="W76" s="301">
        <v>0.71</v>
      </c>
      <c r="X76" s="293">
        <f t="shared" si="4"/>
        <v>2.348912131050608</v>
      </c>
      <c r="Y76" s="293">
        <f t="shared" si="5"/>
        <v>0.22512697986406469</v>
      </c>
    </row>
    <row r="77" spans="23:25" x14ac:dyDescent="0.35">
      <c r="W77" s="301">
        <v>0.72</v>
      </c>
      <c r="X77" s="293">
        <f t="shared" si="4"/>
        <v>2.5184209000386986</v>
      </c>
      <c r="Y77" s="293">
        <f t="shared" si="5"/>
        <v>0.24946276270855713</v>
      </c>
    </row>
    <row r="78" spans="23:25" x14ac:dyDescent="0.35">
      <c r="W78" s="301">
        <v>0.73</v>
      </c>
      <c r="X78" s="293">
        <f t="shared" si="4"/>
        <v>2.6880875992146405</v>
      </c>
      <c r="Y78" s="293">
        <f t="shared" si="5"/>
        <v>0.27549595166499946</v>
      </c>
    </row>
    <row r="79" spans="23:25" x14ac:dyDescent="0.35">
      <c r="W79" s="301">
        <v>0.74</v>
      </c>
      <c r="X79" s="293">
        <f t="shared" si="4"/>
        <v>2.8559538223895875</v>
      </c>
      <c r="Y79" s="293">
        <f t="shared" si="5"/>
        <v>0.30321854083071137</v>
      </c>
    </row>
    <row r="80" spans="23:25" x14ac:dyDescent="0.35">
      <c r="W80" s="301">
        <v>0.75</v>
      </c>
      <c r="X80" s="293">
        <f t="shared" si="4"/>
        <v>3.0198122262954712</v>
      </c>
      <c r="Y80" s="293">
        <f t="shared" si="5"/>
        <v>0.33260169625282299</v>
      </c>
    </row>
    <row r="81" spans="23:25" x14ac:dyDescent="0.35">
      <c r="W81" s="301">
        <v>0.76</v>
      </c>
      <c r="X81" s="293">
        <f t="shared" si="4"/>
        <v>3.1772083414738574</v>
      </c>
      <c r="Y81" s="293">
        <f t="shared" si="5"/>
        <v>0.36359327107964706</v>
      </c>
    </row>
    <row r="82" spans="23:25" x14ac:dyDescent="0.35">
      <c r="W82" s="301">
        <v>0.77</v>
      </c>
      <c r="X82" s="293">
        <f t="shared" si="4"/>
        <v>3.3254483862583699</v>
      </c>
      <c r="Y82" s="293">
        <f t="shared" si="5"/>
        <v>0.39611536788066903</v>
      </c>
    </row>
    <row r="83" spans="23:25" x14ac:dyDescent="0.35">
      <c r="W83" s="301">
        <v>0.78</v>
      </c>
      <c r="X83" s="293">
        <f t="shared" si="4"/>
        <v>3.4616143009891198</v>
      </c>
      <c r="Y83" s="293">
        <f t="shared" si="5"/>
        <v>0.43006201413340395</v>
      </c>
    </row>
    <row r="84" spans="23:25" x14ac:dyDescent="0.35">
      <c r="W84" s="301">
        <v>0.79</v>
      </c>
      <c r="X84" s="293">
        <f t="shared" si="4"/>
        <v>3.5825873675921813</v>
      </c>
      <c r="Y84" s="293">
        <f t="shared" si="5"/>
        <v>0.4652970297767498</v>
      </c>
    </row>
    <row r="85" spans="23:25" x14ac:dyDescent="0.35">
      <c r="W85" s="301">
        <v>0.8</v>
      </c>
      <c r="X85" s="293">
        <f t="shared" si="4"/>
        <v>3.6850819399680002</v>
      </c>
      <c r="Y85" s="293">
        <f t="shared" si="5"/>
        <v>0.5016521801728</v>
      </c>
    </row>
    <row r="86" spans="23:25" x14ac:dyDescent="0.35">
      <c r="W86" s="301">
        <v>0.81</v>
      </c>
      <c r="X86" s="293">
        <f t="shared" si="4"/>
        <v>3.7656909839573753</v>
      </c>
      <c r="Y86" s="293">
        <f t="shared" si="5"/>
        <v>0.53892572392900318</v>
      </c>
    </row>
    <row r="87" spans="23:25" x14ac:dyDescent="0.35">
      <c r="W87" s="301">
        <v>0.82</v>
      </c>
      <c r="X87" s="293">
        <f t="shared" si="4"/>
        <v>3.8209453127146356</v>
      </c>
      <c r="Y87" s="293">
        <f t="shared" si="5"/>
        <v>0.57688148294378405</v>
      </c>
    </row>
    <row r="88" spans="23:25" x14ac:dyDescent="0.35">
      <c r="W88" s="301">
        <v>0.83</v>
      </c>
      <c r="X88" s="293">
        <f t="shared" si="4"/>
        <v>3.8473886048619379</v>
      </c>
      <c r="Y88" s="293">
        <f t="shared" si="5"/>
        <v>0.61524858189238485</v>
      </c>
    </row>
    <row r="89" spans="23:25" x14ac:dyDescent="0.35">
      <c r="W89" s="301">
        <v>0.84</v>
      </c>
      <c r="X89" s="293">
        <f t="shared" si="4"/>
        <v>3.8416705095990173</v>
      </c>
      <c r="Y89" s="293">
        <f t="shared" si="5"/>
        <v>0.65372202631437126</v>
      </c>
    </row>
    <row r="90" spans="23:25" x14ac:dyDescent="0.35">
      <c r="W90" s="301">
        <v>0.85</v>
      </c>
      <c r="X90" s="293">
        <f t="shared" si="4"/>
        <v>3.8006603757976509</v>
      </c>
      <c r="Y90" s="293">
        <f t="shared" si="5"/>
        <v>0.69196431265655489</v>
      </c>
    </row>
    <row r="91" spans="23:25" x14ac:dyDescent="0.35">
      <c r="W91" s="301">
        <v>0.86</v>
      </c>
      <c r="X91" s="293">
        <f t="shared" si="4"/>
        <v>3.7215843918442344</v>
      </c>
      <c r="Y91" s="293">
        <f t="shared" si="5"/>
        <v>0.72960829022963281</v>
      </c>
    </row>
    <row r="92" spans="23:25" x14ac:dyDescent="0.35">
      <c r="W92" s="301">
        <v>0.87</v>
      </c>
      <c r="X92" s="293">
        <f t="shared" si="4"/>
        <v>3.602189190458656</v>
      </c>
      <c r="Y92" s="293">
        <f t="shared" si="5"/>
        <v>0.76626152422665494</v>
      </c>
    </row>
    <row r="93" spans="23:25" x14ac:dyDescent="0.35">
      <c r="W93" s="301">
        <v>0.88</v>
      </c>
      <c r="X93" s="293">
        <f t="shared" si="4"/>
        <v>3.4409352587913649</v>
      </c>
      <c r="Y93" s="293">
        <f t="shared" si="5"/>
        <v>0.80151244090821083</v>
      </c>
    </row>
    <row r="94" spans="23:25" x14ac:dyDescent="0.35">
      <c r="W94" s="301">
        <v>0.89</v>
      </c>
      <c r="X94" s="293">
        <f t="shared" si="4"/>
        <v>3.2372237996892288</v>
      </c>
      <c r="Y94" s="293">
        <f t="shared" si="5"/>
        <v>0.83493857097353685</v>
      </c>
    </row>
    <row r="95" spans="23:25" x14ac:dyDescent="0.35">
      <c r="W95" s="301">
        <v>0.9</v>
      </c>
      <c r="X95" s="293">
        <f t="shared" si="4"/>
        <v>2.9916610160579995</v>
      </c>
      <c r="Y95" s="293">
        <f t="shared" si="5"/>
        <v>0.86611724520840006</v>
      </c>
    </row>
    <row r="96" spans="23:25" x14ac:dyDescent="0.35">
      <c r="W96" s="301">
        <v>0.91</v>
      </c>
      <c r="X96" s="293">
        <f t="shared" si="4"/>
        <v>2.7063641376972218</v>
      </c>
      <c r="Y96" s="293">
        <f t="shared" si="5"/>
        <v>0.8946391379388865</v>
      </c>
    </row>
    <row r="97" spans="23:25" x14ac:dyDescent="0.35">
      <c r="W97" s="301">
        <v>0.92</v>
      </c>
      <c r="X97" s="293">
        <f t="shared" si="4"/>
        <v>2.3853138798328075</v>
      </c>
      <c r="Y97" s="293">
        <f t="shared" si="5"/>
        <v>0.92012509884413152</v>
      </c>
    </row>
    <row r="98" spans="23:25" x14ac:dyDescent="0.35">
      <c r="W98" s="301">
        <v>0.93</v>
      </c>
      <c r="X98" s="293">
        <f t="shared" si="4"/>
        <v>2.0347584158431822</v>
      </c>
      <c r="Y98" s="293">
        <f t="shared" si="5"/>
        <v>0.94224676251969319</v>
      </c>
    </row>
    <row r="99" spans="23:25" x14ac:dyDescent="0.35">
      <c r="W99" s="301">
        <v>0.94</v>
      </c>
      <c r="X99" s="293">
        <f t="shared" si="4"/>
        <v>1.6636743644163279</v>
      </c>
      <c r="Y99" s="293">
        <f t="shared" si="5"/>
        <v>0.96075147807609274</v>
      </c>
    </row>
    <row r="100" spans="23:25" x14ac:dyDescent="0.35">
      <c r="W100" s="301">
        <v>0.95</v>
      </c>
      <c r="X100" s="293">
        <f t="shared" si="4"/>
        <v>1.2842907346663248</v>
      </c>
      <c r="Y100" s="293">
        <f t="shared" si="5"/>
        <v>0.97549215825412872</v>
      </c>
    </row>
    <row r="101" spans="23:25" x14ac:dyDescent="0.35">
      <c r="W101" s="301">
        <v>0.96</v>
      </c>
      <c r="X101" s="293">
        <f t="shared" ref="X101:X105" si="6">_xlfn.BETA.DIST(W101,alpha,beta,FALSE)</f>
        <v>0.91268224268913412</v>
      </c>
      <c r="Y101" s="293">
        <f t="shared" si="5"/>
        <v>0.9864627093009255</v>
      </c>
    </row>
    <row r="102" spans="23:25" x14ac:dyDescent="0.35">
      <c r="W102" s="301">
        <v>0.97</v>
      </c>
      <c r="X102" s="293">
        <f t="shared" si="6"/>
        <v>0.56943891078826447</v>
      </c>
      <c r="Y102" s="293">
        <f t="shared" si="5"/>
        <v>0.99383976945057895</v>
      </c>
    </row>
    <row r="103" spans="23:25" x14ac:dyDescent="0.35">
      <c r="W103" s="301">
        <v>0.98</v>
      </c>
      <c r="X103" s="293">
        <f t="shared" si="6"/>
        <v>0.28041938732380661</v>
      </c>
      <c r="Y103" s="293">
        <f t="shared" si="5"/>
        <v>0.99803155557454559</v>
      </c>
    </row>
    <row r="104" spans="23:25" x14ac:dyDescent="0.35">
      <c r="W104" s="301">
        <v>0.99</v>
      </c>
      <c r="X104" s="293">
        <f t="shared" si="6"/>
        <v>7.7595982035755559E-2</v>
      </c>
      <c r="Y104" s="293">
        <f t="shared" si="5"/>
        <v>0.99973469470528276</v>
      </c>
    </row>
    <row r="105" spans="23:25" x14ac:dyDescent="0.35">
      <c r="W105" s="301">
        <v>1</v>
      </c>
      <c r="X105" s="293">
        <f t="shared" si="6"/>
        <v>0</v>
      </c>
      <c r="Y105" s="293">
        <f t="shared" si="5"/>
        <v>1</v>
      </c>
    </row>
  </sheetData>
  <pageMargins left="0.7" right="0.7" top="0.75" bottom="0.75" header="0.3" footer="0.3"/>
  <pageSetup paperSize="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Spinner 1">
              <controlPr defaultSize="0" autoPict="0">
                <anchor moveWithCells="1" sizeWithCells="1">
                  <from>
                    <xdr:col>7</xdr:col>
                    <xdr:colOff>76200</xdr:colOff>
                    <xdr:row>3</xdr:row>
                    <xdr:rowOff>12700</xdr:rowOff>
                  </from>
                  <to>
                    <xdr:col>7</xdr:col>
                    <xdr:colOff>342900</xdr:colOff>
                    <xdr:row>3</xdr:row>
                    <xdr:rowOff>171450</xdr:rowOff>
                  </to>
                </anchor>
              </controlPr>
            </control>
          </mc:Choice>
        </mc:AlternateContent>
        <mc:AlternateContent xmlns:mc="http://schemas.openxmlformats.org/markup-compatibility/2006">
          <mc:Choice Requires="x14">
            <control shapeId="4098" r:id="rId5" name="Spinner 2">
              <controlPr defaultSize="0" autoPict="0">
                <anchor moveWithCells="1" sizeWithCells="1">
                  <from>
                    <xdr:col>7</xdr:col>
                    <xdr:colOff>95250</xdr:colOff>
                    <xdr:row>4</xdr:row>
                    <xdr:rowOff>19050</xdr:rowOff>
                  </from>
                  <to>
                    <xdr:col>7</xdr:col>
                    <xdr:colOff>336550</xdr:colOff>
                    <xdr:row>4</xdr:row>
                    <xdr:rowOff>184150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F5F5B-CAA2-4390-A652-619CA1E98F76}">
  <dimension ref="B1:Y104"/>
  <sheetViews>
    <sheetView workbookViewId="0"/>
  </sheetViews>
  <sheetFormatPr defaultRowHeight="14.5" x14ac:dyDescent="0.35"/>
  <cols>
    <col min="1" max="1" width="4.26953125" customWidth="1"/>
    <col min="2" max="2" width="12.26953125" style="1" customWidth="1"/>
    <col min="3" max="3" width="17.453125" customWidth="1"/>
    <col min="6" max="6" width="25.1796875" customWidth="1"/>
    <col min="8" max="8" width="16.81640625" customWidth="1"/>
    <col min="10" max="10" width="18" customWidth="1"/>
    <col min="11" max="11" width="6.26953125" customWidth="1"/>
    <col min="15" max="15" width="25.7265625" customWidth="1"/>
    <col min="16" max="16" width="2" customWidth="1"/>
    <col min="17" max="17" width="2.54296875" customWidth="1"/>
    <col min="21" max="25" width="9.1796875" style="295"/>
  </cols>
  <sheetData>
    <row r="1" spans="2:25" s="149" customFormat="1" ht="28.5" x14ac:dyDescent="0.65">
      <c r="B1" s="148"/>
      <c r="C1" s="143" t="s">
        <v>15</v>
      </c>
      <c r="U1" s="302"/>
      <c r="V1" s="302"/>
      <c r="W1" s="302"/>
      <c r="X1" s="302"/>
      <c r="Y1" s="302"/>
    </row>
    <row r="2" spans="2:25" x14ac:dyDescent="0.35">
      <c r="V2" s="297"/>
      <c r="W2" s="298" t="s">
        <v>93</v>
      </c>
      <c r="X2" s="299"/>
    </row>
    <row r="3" spans="2:25" ht="18.5" x14ac:dyDescent="0.45">
      <c r="F3" s="178"/>
      <c r="G3" s="179" t="s">
        <v>115</v>
      </c>
      <c r="H3" s="164"/>
      <c r="J3" s="242" t="str">
        <f>_xlfn.CONCAT("Excel Functions for ",C1)</f>
        <v>Excel Functions for The Binomial Distribution</v>
      </c>
      <c r="K3" s="243"/>
      <c r="L3" s="243"/>
      <c r="M3" s="243"/>
      <c r="N3" s="243"/>
      <c r="O3" s="244"/>
      <c r="V3" s="300" t="s">
        <v>14</v>
      </c>
      <c r="W3" s="300" t="s">
        <v>6</v>
      </c>
      <c r="X3" s="300" t="s">
        <v>7</v>
      </c>
    </row>
    <row r="4" spans="2:25" ht="18.5" x14ac:dyDescent="0.45">
      <c r="F4" s="171" t="s">
        <v>162</v>
      </c>
      <c r="G4" s="225">
        <v>28</v>
      </c>
      <c r="H4" s="167"/>
      <c r="J4" s="245" t="s">
        <v>159</v>
      </c>
      <c r="K4" s="246" t="s">
        <v>164</v>
      </c>
      <c r="L4" s="246"/>
      <c r="M4" s="246"/>
      <c r="N4" s="246"/>
      <c r="O4" s="247"/>
      <c r="V4" s="303">
        <v>0</v>
      </c>
      <c r="W4" s="293">
        <f>_xlfn.BINOM.DIST(V4,trials,probability_s,FALSE)</f>
        <v>5.7752925167465121E-6</v>
      </c>
      <c r="X4" s="293">
        <f t="shared" ref="X4:X24" si="0">_xlfn.BINOM.DIST(V4,trials,probability_s,TRUE)</f>
        <v>5.7752925167465121E-6</v>
      </c>
    </row>
    <row r="5" spans="2:25" ht="18.5" x14ac:dyDescent="0.45">
      <c r="C5" s="7"/>
      <c r="F5" s="157" t="s">
        <v>119</v>
      </c>
      <c r="G5" s="226">
        <f>$D$33/100</f>
        <v>0.35</v>
      </c>
      <c r="H5" s="160"/>
      <c r="J5" s="245" t="s">
        <v>160</v>
      </c>
      <c r="K5" s="246" t="s">
        <v>158</v>
      </c>
      <c r="L5" s="246"/>
      <c r="M5" s="246"/>
      <c r="N5" s="246"/>
      <c r="O5" s="247"/>
      <c r="V5" s="303">
        <v>1</v>
      </c>
      <c r="W5" s="293">
        <f t="shared" ref="W5:W25" si="1">_xlfn.BINOM.DIST(V5,trials,probability_s,FALSE)</f>
        <v>8.7073641021716717E-5</v>
      </c>
      <c r="X5" s="293">
        <f t="shared" si="0"/>
        <v>9.2848933538463291E-5</v>
      </c>
    </row>
    <row r="6" spans="2:25" ht="15.5" x14ac:dyDescent="0.35">
      <c r="J6" s="248" t="s">
        <v>161</v>
      </c>
      <c r="K6" s="249" t="s">
        <v>163</v>
      </c>
      <c r="L6" s="249"/>
      <c r="M6" s="249"/>
      <c r="N6" s="249"/>
      <c r="O6" s="250"/>
      <c r="V6" s="303">
        <v>2</v>
      </c>
      <c r="W6" s="293">
        <f t="shared" si="1"/>
        <v>6.3295839050401918E-4</v>
      </c>
      <c r="X6" s="293">
        <f t="shared" si="0"/>
        <v>7.2580732404248097E-4</v>
      </c>
    </row>
    <row r="7" spans="2:25" x14ac:dyDescent="0.35">
      <c r="V7" s="303">
        <v>3</v>
      </c>
      <c r="W7" s="293">
        <f t="shared" si="1"/>
        <v>2.9538058223520865E-3</v>
      </c>
      <c r="X7" s="293">
        <f t="shared" si="0"/>
        <v>3.6796131463945623E-3</v>
      </c>
    </row>
    <row r="8" spans="2:25" x14ac:dyDescent="0.35">
      <c r="V8" s="303">
        <v>4</v>
      </c>
      <c r="W8" s="293">
        <f t="shared" si="1"/>
        <v>9.9406926713772117E-3</v>
      </c>
      <c r="X8" s="293">
        <f t="shared" si="0"/>
        <v>1.3620305817771761E-2</v>
      </c>
    </row>
    <row r="9" spans="2:25" x14ac:dyDescent="0.35">
      <c r="V9" s="303">
        <v>5</v>
      </c>
      <c r="W9" s="293">
        <f t="shared" si="1"/>
        <v>2.5692867212174945E-2</v>
      </c>
      <c r="X9" s="293">
        <f t="shared" si="0"/>
        <v>3.9313173029946663E-2</v>
      </c>
    </row>
    <row r="10" spans="2:25" x14ac:dyDescent="0.35">
      <c r="V10" s="303">
        <v>6</v>
      </c>
      <c r="W10" s="293">
        <f t="shared" si="1"/>
        <v>5.303271309179703E-2</v>
      </c>
      <c r="X10" s="293">
        <f t="shared" si="0"/>
        <v>9.2345886121743576E-2</v>
      </c>
    </row>
    <row r="11" spans="2:25" x14ac:dyDescent="0.35">
      <c r="V11" s="303">
        <v>7</v>
      </c>
      <c r="W11" s="293">
        <f t="shared" si="1"/>
        <v>8.9747668309194853E-2</v>
      </c>
      <c r="X11" s="293">
        <f t="shared" si="0"/>
        <v>0.18209355443093836</v>
      </c>
    </row>
    <row r="12" spans="2:25" x14ac:dyDescent="0.35">
      <c r="V12" s="303">
        <v>8</v>
      </c>
      <c r="W12" s="293">
        <f t="shared" si="1"/>
        <v>0.12685487732165046</v>
      </c>
      <c r="X12" s="293">
        <f t="shared" si="0"/>
        <v>0.30894843175258851</v>
      </c>
    </row>
    <row r="13" spans="2:25" x14ac:dyDescent="0.35">
      <c r="V13" s="303">
        <v>9</v>
      </c>
      <c r="W13" s="293">
        <f t="shared" si="1"/>
        <v>0.15179216089770137</v>
      </c>
      <c r="X13" s="293">
        <f t="shared" si="0"/>
        <v>0.46074059265028983</v>
      </c>
    </row>
    <row r="14" spans="2:25" x14ac:dyDescent="0.35">
      <c r="V14" s="303">
        <v>10</v>
      </c>
      <c r="W14" s="293">
        <f t="shared" si="1"/>
        <v>0.15529505691841755</v>
      </c>
      <c r="X14" s="293">
        <f t="shared" si="0"/>
        <v>0.61603564956870849</v>
      </c>
    </row>
    <row r="15" spans="2:25" x14ac:dyDescent="0.35">
      <c r="V15" s="303">
        <v>11</v>
      </c>
      <c r="W15" s="293">
        <f t="shared" si="1"/>
        <v>0.136833406795249</v>
      </c>
      <c r="X15" s="293">
        <f t="shared" si="0"/>
        <v>0.75286905636395718</v>
      </c>
    </row>
    <row r="16" spans="2:25" x14ac:dyDescent="0.35">
      <c r="V16" s="303">
        <v>12</v>
      </c>
      <c r="W16" s="293">
        <f t="shared" si="1"/>
        <v>0.10437932954252971</v>
      </c>
      <c r="X16" s="293">
        <f t="shared" si="0"/>
        <v>0.857248385906487</v>
      </c>
    </row>
    <row r="17" spans="2:24" x14ac:dyDescent="0.35">
      <c r="V17" s="303">
        <v>13</v>
      </c>
      <c r="W17" s="293">
        <f t="shared" si="1"/>
        <v>6.9174466915759264E-2</v>
      </c>
      <c r="X17" s="293">
        <f t="shared" si="0"/>
        <v>0.92642285282224623</v>
      </c>
    </row>
    <row r="18" spans="2:24" x14ac:dyDescent="0.35">
      <c r="V18" s="303">
        <v>14</v>
      </c>
      <c r="W18" s="293">
        <f t="shared" si="1"/>
        <v>3.9908346297553458E-2</v>
      </c>
      <c r="X18" s="293">
        <f t="shared" si="0"/>
        <v>0.96633119911979959</v>
      </c>
    </row>
    <row r="19" spans="2:24" x14ac:dyDescent="0.35">
      <c r="V19" s="303">
        <v>15</v>
      </c>
      <c r="W19" s="293">
        <f t="shared" si="1"/>
        <v>2.0056502241847369E-2</v>
      </c>
      <c r="X19" s="293">
        <f t="shared" si="0"/>
        <v>0.98638770136164688</v>
      </c>
    </row>
    <row r="20" spans="2:24" x14ac:dyDescent="0.35">
      <c r="V20" s="303">
        <v>16</v>
      </c>
      <c r="W20" s="293">
        <f t="shared" si="1"/>
        <v>8.7747197308082267E-3</v>
      </c>
      <c r="X20" s="293">
        <f t="shared" si="0"/>
        <v>0.99516242109245523</v>
      </c>
    </row>
    <row r="21" spans="2:24" x14ac:dyDescent="0.35">
      <c r="V21" s="303">
        <v>17</v>
      </c>
      <c r="W21" s="293">
        <f t="shared" si="1"/>
        <v>3.3351875899904518E-3</v>
      </c>
      <c r="X21" s="293">
        <f t="shared" si="0"/>
        <v>0.99849760868244564</v>
      </c>
    </row>
    <row r="22" spans="2:24" x14ac:dyDescent="0.35">
      <c r="V22" s="303">
        <v>18</v>
      </c>
      <c r="W22" s="293">
        <f t="shared" si="1"/>
        <v>1.0974762582447231E-3</v>
      </c>
      <c r="X22" s="293">
        <f t="shared" si="0"/>
        <v>0.99959508494069038</v>
      </c>
    </row>
    <row r="23" spans="2:24" x14ac:dyDescent="0.35">
      <c r="V23" s="303">
        <v>19</v>
      </c>
      <c r="W23" s="293">
        <f t="shared" si="1"/>
        <v>3.1102566023129822E-4</v>
      </c>
      <c r="X23" s="293">
        <f t="shared" si="0"/>
        <v>0.99990611060092172</v>
      </c>
    </row>
    <row r="24" spans="2:24" x14ac:dyDescent="0.35">
      <c r="V24" s="303">
        <v>20</v>
      </c>
      <c r="W24" s="293">
        <f t="shared" si="1"/>
        <v>7.5363909979122318E-5</v>
      </c>
      <c r="X24" s="293">
        <f t="shared" si="0"/>
        <v>0.9999814745109008</v>
      </c>
    </row>
    <row r="25" spans="2:24" x14ac:dyDescent="0.35">
      <c r="V25" s="303">
        <v>21</v>
      </c>
      <c r="W25" s="293">
        <f t="shared" si="1"/>
        <v>1.5459263585460935E-5</v>
      </c>
      <c r="X25" s="293">
        <f t="shared" ref="X25:X88" si="2">_xlfn.BINOM.DIST(V25,trials,probability_s,TRUE)</f>
        <v>0.99999693377448629</v>
      </c>
    </row>
    <row r="26" spans="2:24" x14ac:dyDescent="0.35">
      <c r="V26" s="303">
        <v>22</v>
      </c>
      <c r="W26" s="293">
        <f t="shared" ref="W26:W88" si="3">_xlfn.BINOM.DIST(V26,trials,probability_s,FALSE)</f>
        <v>2.648615089816737E-6</v>
      </c>
      <c r="X26" s="293">
        <f t="shared" si="2"/>
        <v>0.99999958238957598</v>
      </c>
    </row>
    <row r="27" spans="2:24" x14ac:dyDescent="0.35">
      <c r="V27" s="303">
        <v>23</v>
      </c>
      <c r="W27" s="293">
        <f t="shared" si="3"/>
        <v>3.7204626679700052E-7</v>
      </c>
      <c r="X27" s="293">
        <f t="shared" si="2"/>
        <v>0.99999995443584289</v>
      </c>
    </row>
    <row r="28" spans="2:24" x14ac:dyDescent="0.35">
      <c r="B28" s="197"/>
      <c r="C28" s="198" t="s">
        <v>27</v>
      </c>
      <c r="D28" s="199"/>
      <c r="E28" s="200"/>
      <c r="F28" s="201"/>
      <c r="V28" s="303">
        <v>24</v>
      </c>
      <c r="W28" s="293">
        <f t="shared" si="3"/>
        <v>4.1735959416330207E-8</v>
      </c>
      <c r="X28" s="293">
        <f t="shared" si="2"/>
        <v>0.99999999617180224</v>
      </c>
    </row>
    <row r="29" spans="2:24" x14ac:dyDescent="0.35">
      <c r="B29" s="180" t="s">
        <v>6</v>
      </c>
      <c r="C29" s="181" t="str">
        <f>_xlfn.CONCAT(B29," of Binomial Distribution (",trials," trials with ",probability_s, " prob. success)")</f>
        <v>PDF of Binomial Distribution (28 trials with 0.35 prob. success)</v>
      </c>
      <c r="D29" s="182"/>
      <c r="E29" s="183"/>
      <c r="F29" s="184"/>
      <c r="V29" s="303">
        <v>25</v>
      </c>
      <c r="W29" s="293">
        <f t="shared" si="3"/>
        <v>3.5957134266376617E-9</v>
      </c>
      <c r="X29" s="293">
        <f t="shared" si="2"/>
        <v>0.99999999976751575</v>
      </c>
    </row>
    <row r="30" spans="2:24" x14ac:dyDescent="0.35">
      <c r="B30" s="185" t="s">
        <v>7</v>
      </c>
      <c r="C30" s="186" t="str">
        <f>_xlfn.CONCAT(B30," of Binomial Distribution (",trials," trials with ",probability_s, " prob. success)")</f>
        <v>CDF of Binomial Distribution (28 trials with 0.35 prob. success)</v>
      </c>
      <c r="D30" s="187"/>
      <c r="E30" s="188"/>
      <c r="F30" s="189"/>
      <c r="V30" s="303">
        <v>26</v>
      </c>
      <c r="W30" s="293">
        <f t="shared" si="3"/>
        <v>2.2340231348932346E-10</v>
      </c>
      <c r="X30" s="293">
        <f t="shared" si="2"/>
        <v>0.99999999999091793</v>
      </c>
    </row>
    <row r="31" spans="2:24" x14ac:dyDescent="0.35">
      <c r="B31" s="11"/>
      <c r="C31" s="2"/>
      <c r="D31" s="2"/>
      <c r="V31" s="303">
        <v>27</v>
      </c>
      <c r="W31" s="293">
        <f t="shared" si="3"/>
        <v>8.9106335864687328E-12</v>
      </c>
      <c r="X31" s="293">
        <f t="shared" si="2"/>
        <v>0.99999999999982858</v>
      </c>
    </row>
    <row r="32" spans="2:24" x14ac:dyDescent="0.35">
      <c r="C32" s="223" t="s">
        <v>128</v>
      </c>
      <c r="D32" s="128"/>
      <c r="V32" s="303">
        <v>28</v>
      </c>
      <c r="W32" s="293">
        <f t="shared" si="3"/>
        <v>1.7135833820132091E-13</v>
      </c>
      <c r="X32" s="293">
        <f t="shared" si="2"/>
        <v>1</v>
      </c>
    </row>
    <row r="33" spans="3:24" x14ac:dyDescent="0.35">
      <c r="C33" s="129" t="s">
        <v>129</v>
      </c>
      <c r="D33" s="131">
        <v>35</v>
      </c>
      <c r="V33" s="303">
        <v>29</v>
      </c>
      <c r="W33" s="293" t="e">
        <f t="shared" si="3"/>
        <v>#NUM!</v>
      </c>
      <c r="X33" s="293" t="e">
        <f t="shared" si="2"/>
        <v>#NUM!</v>
      </c>
    </row>
    <row r="34" spans="3:24" x14ac:dyDescent="0.35">
      <c r="V34" s="303">
        <v>30</v>
      </c>
      <c r="W34" s="293" t="e">
        <f t="shared" si="3"/>
        <v>#NUM!</v>
      </c>
      <c r="X34" s="293" t="e">
        <f t="shared" si="2"/>
        <v>#NUM!</v>
      </c>
    </row>
    <row r="35" spans="3:24" x14ac:dyDescent="0.35">
      <c r="V35" s="303">
        <v>31</v>
      </c>
      <c r="W35" s="293" t="e">
        <f t="shared" si="3"/>
        <v>#NUM!</v>
      </c>
      <c r="X35" s="293" t="e">
        <f t="shared" si="2"/>
        <v>#NUM!</v>
      </c>
    </row>
    <row r="36" spans="3:24" x14ac:dyDescent="0.35">
      <c r="V36" s="303">
        <v>32</v>
      </c>
      <c r="W36" s="293" t="e">
        <f t="shared" si="3"/>
        <v>#NUM!</v>
      </c>
      <c r="X36" s="293" t="e">
        <f t="shared" si="2"/>
        <v>#NUM!</v>
      </c>
    </row>
    <row r="37" spans="3:24" x14ac:dyDescent="0.35">
      <c r="V37" s="303">
        <v>33</v>
      </c>
      <c r="W37" s="293" t="e">
        <f t="shared" si="3"/>
        <v>#NUM!</v>
      </c>
      <c r="X37" s="293" t="e">
        <f t="shared" si="2"/>
        <v>#NUM!</v>
      </c>
    </row>
    <row r="38" spans="3:24" x14ac:dyDescent="0.35">
      <c r="V38" s="303">
        <v>34</v>
      </c>
      <c r="W38" s="293" t="e">
        <f t="shared" si="3"/>
        <v>#NUM!</v>
      </c>
      <c r="X38" s="293" t="e">
        <f t="shared" si="2"/>
        <v>#NUM!</v>
      </c>
    </row>
    <row r="39" spans="3:24" x14ac:dyDescent="0.35">
      <c r="V39" s="303">
        <v>35</v>
      </c>
      <c r="W39" s="293" t="e">
        <f t="shared" si="3"/>
        <v>#NUM!</v>
      </c>
      <c r="X39" s="293" t="e">
        <f t="shared" si="2"/>
        <v>#NUM!</v>
      </c>
    </row>
    <row r="40" spans="3:24" x14ac:dyDescent="0.35">
      <c r="V40" s="303">
        <v>36</v>
      </c>
      <c r="W40" s="293" t="e">
        <f t="shared" si="3"/>
        <v>#NUM!</v>
      </c>
      <c r="X40" s="293" t="e">
        <f t="shared" si="2"/>
        <v>#NUM!</v>
      </c>
    </row>
    <row r="41" spans="3:24" x14ac:dyDescent="0.35">
      <c r="V41" s="303">
        <v>37</v>
      </c>
      <c r="W41" s="293" t="e">
        <f t="shared" si="3"/>
        <v>#NUM!</v>
      </c>
      <c r="X41" s="293" t="e">
        <f t="shared" si="2"/>
        <v>#NUM!</v>
      </c>
    </row>
    <row r="42" spans="3:24" x14ac:dyDescent="0.35">
      <c r="V42" s="303">
        <v>38</v>
      </c>
      <c r="W42" s="293" t="e">
        <f t="shared" si="3"/>
        <v>#NUM!</v>
      </c>
      <c r="X42" s="293" t="e">
        <f t="shared" si="2"/>
        <v>#NUM!</v>
      </c>
    </row>
    <row r="43" spans="3:24" x14ac:dyDescent="0.35">
      <c r="V43" s="303">
        <v>39</v>
      </c>
      <c r="W43" s="293" t="e">
        <f t="shared" si="3"/>
        <v>#NUM!</v>
      </c>
      <c r="X43" s="293" t="e">
        <f t="shared" si="2"/>
        <v>#NUM!</v>
      </c>
    </row>
    <row r="44" spans="3:24" x14ac:dyDescent="0.35">
      <c r="V44" s="303">
        <v>40</v>
      </c>
      <c r="W44" s="293" t="e">
        <f t="shared" si="3"/>
        <v>#NUM!</v>
      </c>
      <c r="X44" s="293" t="e">
        <f t="shared" si="2"/>
        <v>#NUM!</v>
      </c>
    </row>
    <row r="45" spans="3:24" x14ac:dyDescent="0.35">
      <c r="V45" s="303">
        <v>41</v>
      </c>
      <c r="W45" s="293" t="e">
        <f t="shared" si="3"/>
        <v>#NUM!</v>
      </c>
      <c r="X45" s="293" t="e">
        <f t="shared" si="2"/>
        <v>#NUM!</v>
      </c>
    </row>
    <row r="46" spans="3:24" x14ac:dyDescent="0.35">
      <c r="V46" s="303">
        <v>42</v>
      </c>
      <c r="W46" s="293" t="e">
        <f t="shared" si="3"/>
        <v>#NUM!</v>
      </c>
      <c r="X46" s="293" t="e">
        <f t="shared" si="2"/>
        <v>#NUM!</v>
      </c>
    </row>
    <row r="47" spans="3:24" x14ac:dyDescent="0.35">
      <c r="V47" s="303">
        <v>43</v>
      </c>
      <c r="W47" s="293" t="e">
        <f t="shared" si="3"/>
        <v>#NUM!</v>
      </c>
      <c r="X47" s="293" t="e">
        <f t="shared" si="2"/>
        <v>#NUM!</v>
      </c>
    </row>
    <row r="48" spans="3:24" x14ac:dyDescent="0.35">
      <c r="V48" s="303">
        <v>44</v>
      </c>
      <c r="W48" s="293" t="e">
        <f t="shared" si="3"/>
        <v>#NUM!</v>
      </c>
      <c r="X48" s="293" t="e">
        <f t="shared" si="2"/>
        <v>#NUM!</v>
      </c>
    </row>
    <row r="49" spans="22:24" x14ac:dyDescent="0.35">
      <c r="V49" s="303">
        <v>45</v>
      </c>
      <c r="W49" s="293" t="e">
        <f t="shared" si="3"/>
        <v>#NUM!</v>
      </c>
      <c r="X49" s="293" t="e">
        <f t="shared" si="2"/>
        <v>#NUM!</v>
      </c>
    </row>
    <row r="50" spans="22:24" x14ac:dyDescent="0.35">
      <c r="V50" s="303">
        <v>46</v>
      </c>
      <c r="W50" s="293" t="e">
        <f t="shared" si="3"/>
        <v>#NUM!</v>
      </c>
      <c r="X50" s="293" t="e">
        <f t="shared" si="2"/>
        <v>#NUM!</v>
      </c>
    </row>
    <row r="51" spans="22:24" x14ac:dyDescent="0.35">
      <c r="V51" s="303">
        <v>47</v>
      </c>
      <c r="W51" s="293" t="e">
        <f t="shared" si="3"/>
        <v>#NUM!</v>
      </c>
      <c r="X51" s="293" t="e">
        <f t="shared" si="2"/>
        <v>#NUM!</v>
      </c>
    </row>
    <row r="52" spans="22:24" x14ac:dyDescent="0.35">
      <c r="V52" s="303">
        <v>48</v>
      </c>
      <c r="W52" s="293" t="e">
        <f t="shared" si="3"/>
        <v>#NUM!</v>
      </c>
      <c r="X52" s="293" t="e">
        <f t="shared" si="2"/>
        <v>#NUM!</v>
      </c>
    </row>
    <row r="53" spans="22:24" x14ac:dyDescent="0.35">
      <c r="V53" s="303">
        <v>49</v>
      </c>
      <c r="W53" s="293" t="e">
        <f t="shared" si="3"/>
        <v>#NUM!</v>
      </c>
      <c r="X53" s="293" t="e">
        <f t="shared" si="2"/>
        <v>#NUM!</v>
      </c>
    </row>
    <row r="54" spans="22:24" x14ac:dyDescent="0.35">
      <c r="V54" s="303">
        <v>50</v>
      </c>
      <c r="W54" s="293" t="e">
        <f t="shared" si="3"/>
        <v>#NUM!</v>
      </c>
      <c r="X54" s="293" t="e">
        <f t="shared" si="2"/>
        <v>#NUM!</v>
      </c>
    </row>
    <row r="55" spans="22:24" x14ac:dyDescent="0.35">
      <c r="V55" s="303">
        <v>51</v>
      </c>
      <c r="W55" s="293" t="e">
        <f t="shared" si="3"/>
        <v>#NUM!</v>
      </c>
      <c r="X55" s="293" t="e">
        <f t="shared" si="2"/>
        <v>#NUM!</v>
      </c>
    </row>
    <row r="56" spans="22:24" x14ac:dyDescent="0.35">
      <c r="V56" s="303">
        <v>52</v>
      </c>
      <c r="W56" s="293" t="e">
        <f t="shared" si="3"/>
        <v>#NUM!</v>
      </c>
      <c r="X56" s="293" t="e">
        <f t="shared" si="2"/>
        <v>#NUM!</v>
      </c>
    </row>
    <row r="57" spans="22:24" x14ac:dyDescent="0.35">
      <c r="V57" s="303">
        <v>53</v>
      </c>
      <c r="W57" s="293" t="e">
        <f t="shared" si="3"/>
        <v>#NUM!</v>
      </c>
      <c r="X57" s="293" t="e">
        <f t="shared" si="2"/>
        <v>#NUM!</v>
      </c>
    </row>
    <row r="58" spans="22:24" x14ac:dyDescent="0.35">
      <c r="V58" s="303">
        <v>54</v>
      </c>
      <c r="W58" s="293" t="e">
        <f t="shared" si="3"/>
        <v>#NUM!</v>
      </c>
      <c r="X58" s="293" t="e">
        <f t="shared" si="2"/>
        <v>#NUM!</v>
      </c>
    </row>
    <row r="59" spans="22:24" x14ac:dyDescent="0.35">
      <c r="V59" s="303">
        <v>55</v>
      </c>
      <c r="W59" s="293" t="e">
        <f t="shared" si="3"/>
        <v>#NUM!</v>
      </c>
      <c r="X59" s="293" t="e">
        <f t="shared" si="2"/>
        <v>#NUM!</v>
      </c>
    </row>
    <row r="60" spans="22:24" x14ac:dyDescent="0.35">
      <c r="V60" s="303">
        <v>56</v>
      </c>
      <c r="W60" s="293" t="e">
        <f t="shared" si="3"/>
        <v>#NUM!</v>
      </c>
      <c r="X60" s="293" t="e">
        <f t="shared" si="2"/>
        <v>#NUM!</v>
      </c>
    </row>
    <row r="61" spans="22:24" x14ac:dyDescent="0.35">
      <c r="V61" s="303">
        <v>57</v>
      </c>
      <c r="W61" s="293" t="e">
        <f t="shared" si="3"/>
        <v>#NUM!</v>
      </c>
      <c r="X61" s="293" t="e">
        <f t="shared" si="2"/>
        <v>#NUM!</v>
      </c>
    </row>
    <row r="62" spans="22:24" x14ac:dyDescent="0.35">
      <c r="V62" s="303">
        <v>58</v>
      </c>
      <c r="W62" s="293" t="e">
        <f t="shared" si="3"/>
        <v>#NUM!</v>
      </c>
      <c r="X62" s="293" t="e">
        <f t="shared" si="2"/>
        <v>#NUM!</v>
      </c>
    </row>
    <row r="63" spans="22:24" x14ac:dyDescent="0.35">
      <c r="V63" s="303">
        <v>59</v>
      </c>
      <c r="W63" s="293" t="e">
        <f t="shared" si="3"/>
        <v>#NUM!</v>
      </c>
      <c r="X63" s="293" t="e">
        <f t="shared" si="2"/>
        <v>#NUM!</v>
      </c>
    </row>
    <row r="64" spans="22:24" x14ac:dyDescent="0.35">
      <c r="V64" s="303">
        <v>60</v>
      </c>
      <c r="W64" s="293" t="e">
        <f t="shared" si="3"/>
        <v>#NUM!</v>
      </c>
      <c r="X64" s="293" t="e">
        <f t="shared" si="2"/>
        <v>#NUM!</v>
      </c>
    </row>
    <row r="65" spans="22:24" x14ac:dyDescent="0.35">
      <c r="V65" s="303">
        <v>61</v>
      </c>
      <c r="W65" s="293" t="e">
        <f t="shared" si="3"/>
        <v>#NUM!</v>
      </c>
      <c r="X65" s="293" t="e">
        <f t="shared" si="2"/>
        <v>#NUM!</v>
      </c>
    </row>
    <row r="66" spans="22:24" x14ac:dyDescent="0.35">
      <c r="V66" s="303">
        <v>62</v>
      </c>
      <c r="W66" s="293" t="e">
        <f t="shared" si="3"/>
        <v>#NUM!</v>
      </c>
      <c r="X66" s="293" t="e">
        <f t="shared" si="2"/>
        <v>#NUM!</v>
      </c>
    </row>
    <row r="67" spans="22:24" x14ac:dyDescent="0.35">
      <c r="V67" s="303">
        <v>63</v>
      </c>
      <c r="W67" s="293" t="e">
        <f t="shared" si="3"/>
        <v>#NUM!</v>
      </c>
      <c r="X67" s="293" t="e">
        <f t="shared" si="2"/>
        <v>#NUM!</v>
      </c>
    </row>
    <row r="68" spans="22:24" x14ac:dyDescent="0.35">
      <c r="V68" s="303">
        <v>64</v>
      </c>
      <c r="W68" s="293" t="e">
        <f t="shared" si="3"/>
        <v>#NUM!</v>
      </c>
      <c r="X68" s="293" t="e">
        <f t="shared" si="2"/>
        <v>#NUM!</v>
      </c>
    </row>
    <row r="69" spans="22:24" x14ac:dyDescent="0.35">
      <c r="V69" s="303">
        <v>65</v>
      </c>
      <c r="W69" s="293" t="e">
        <f t="shared" si="3"/>
        <v>#NUM!</v>
      </c>
      <c r="X69" s="293" t="e">
        <f t="shared" si="2"/>
        <v>#NUM!</v>
      </c>
    </row>
    <row r="70" spans="22:24" x14ac:dyDescent="0.35">
      <c r="V70" s="303">
        <v>66</v>
      </c>
      <c r="W70" s="293" t="e">
        <f t="shared" si="3"/>
        <v>#NUM!</v>
      </c>
      <c r="X70" s="293" t="e">
        <f t="shared" si="2"/>
        <v>#NUM!</v>
      </c>
    </row>
    <row r="71" spans="22:24" x14ac:dyDescent="0.35">
      <c r="V71" s="303">
        <v>67</v>
      </c>
      <c r="W71" s="293" t="e">
        <f t="shared" si="3"/>
        <v>#NUM!</v>
      </c>
      <c r="X71" s="293" t="e">
        <f t="shared" si="2"/>
        <v>#NUM!</v>
      </c>
    </row>
    <row r="72" spans="22:24" x14ac:dyDescent="0.35">
      <c r="V72" s="303">
        <v>68</v>
      </c>
      <c r="W72" s="293" t="e">
        <f t="shared" si="3"/>
        <v>#NUM!</v>
      </c>
      <c r="X72" s="293" t="e">
        <f t="shared" si="2"/>
        <v>#NUM!</v>
      </c>
    </row>
    <row r="73" spans="22:24" x14ac:dyDescent="0.35">
      <c r="V73" s="303">
        <v>69</v>
      </c>
      <c r="W73" s="293" t="e">
        <f t="shared" si="3"/>
        <v>#NUM!</v>
      </c>
      <c r="X73" s="293" t="e">
        <f t="shared" si="2"/>
        <v>#NUM!</v>
      </c>
    </row>
    <row r="74" spans="22:24" x14ac:dyDescent="0.35">
      <c r="V74" s="303">
        <v>70</v>
      </c>
      <c r="W74" s="293" t="e">
        <f t="shared" si="3"/>
        <v>#NUM!</v>
      </c>
      <c r="X74" s="293" t="e">
        <f t="shared" si="2"/>
        <v>#NUM!</v>
      </c>
    </row>
    <row r="75" spans="22:24" x14ac:dyDescent="0.35">
      <c r="V75" s="303">
        <v>71</v>
      </c>
      <c r="W75" s="293" t="e">
        <f t="shared" si="3"/>
        <v>#NUM!</v>
      </c>
      <c r="X75" s="293" t="e">
        <f t="shared" si="2"/>
        <v>#NUM!</v>
      </c>
    </row>
    <row r="76" spans="22:24" x14ac:dyDescent="0.35">
      <c r="V76" s="303">
        <v>72</v>
      </c>
      <c r="W76" s="293" t="e">
        <f t="shared" si="3"/>
        <v>#NUM!</v>
      </c>
      <c r="X76" s="293" t="e">
        <f t="shared" si="2"/>
        <v>#NUM!</v>
      </c>
    </row>
    <row r="77" spans="22:24" x14ac:dyDescent="0.35">
      <c r="V77" s="303">
        <v>73</v>
      </c>
      <c r="W77" s="293" t="e">
        <f t="shared" si="3"/>
        <v>#NUM!</v>
      </c>
      <c r="X77" s="293" t="e">
        <f t="shared" si="2"/>
        <v>#NUM!</v>
      </c>
    </row>
    <row r="78" spans="22:24" x14ac:dyDescent="0.35">
      <c r="V78" s="303">
        <v>74</v>
      </c>
      <c r="W78" s="293" t="e">
        <f t="shared" si="3"/>
        <v>#NUM!</v>
      </c>
      <c r="X78" s="293" t="e">
        <f t="shared" si="2"/>
        <v>#NUM!</v>
      </c>
    </row>
    <row r="79" spans="22:24" x14ac:dyDescent="0.35">
      <c r="V79" s="303">
        <v>75</v>
      </c>
      <c r="W79" s="293" t="e">
        <f t="shared" si="3"/>
        <v>#NUM!</v>
      </c>
      <c r="X79" s="293" t="e">
        <f t="shared" si="2"/>
        <v>#NUM!</v>
      </c>
    </row>
    <row r="80" spans="22:24" x14ac:dyDescent="0.35">
      <c r="V80" s="303">
        <v>76</v>
      </c>
      <c r="W80" s="293" t="e">
        <f t="shared" si="3"/>
        <v>#NUM!</v>
      </c>
      <c r="X80" s="293" t="e">
        <f t="shared" si="2"/>
        <v>#NUM!</v>
      </c>
    </row>
    <row r="81" spans="22:24" x14ac:dyDescent="0.35">
      <c r="V81" s="303">
        <v>77</v>
      </c>
      <c r="W81" s="293" t="e">
        <f t="shared" si="3"/>
        <v>#NUM!</v>
      </c>
      <c r="X81" s="293" t="e">
        <f t="shared" si="2"/>
        <v>#NUM!</v>
      </c>
    </row>
    <row r="82" spans="22:24" x14ac:dyDescent="0.35">
      <c r="V82" s="303">
        <v>78</v>
      </c>
      <c r="W82" s="293" t="e">
        <f t="shared" si="3"/>
        <v>#NUM!</v>
      </c>
      <c r="X82" s="293" t="e">
        <f t="shared" si="2"/>
        <v>#NUM!</v>
      </c>
    </row>
    <row r="83" spans="22:24" x14ac:dyDescent="0.35">
      <c r="V83" s="303">
        <v>79</v>
      </c>
      <c r="W83" s="293" t="e">
        <f t="shared" si="3"/>
        <v>#NUM!</v>
      </c>
      <c r="X83" s="293" t="e">
        <f t="shared" si="2"/>
        <v>#NUM!</v>
      </c>
    </row>
    <row r="84" spans="22:24" x14ac:dyDescent="0.35">
      <c r="V84" s="303">
        <v>80</v>
      </c>
      <c r="W84" s="293" t="e">
        <f t="shared" si="3"/>
        <v>#NUM!</v>
      </c>
      <c r="X84" s="293" t="e">
        <f t="shared" si="2"/>
        <v>#NUM!</v>
      </c>
    </row>
    <row r="85" spans="22:24" x14ac:dyDescent="0.35">
      <c r="V85" s="303">
        <v>81</v>
      </c>
      <c r="W85" s="293" t="e">
        <f t="shared" si="3"/>
        <v>#NUM!</v>
      </c>
      <c r="X85" s="293" t="e">
        <f t="shared" si="2"/>
        <v>#NUM!</v>
      </c>
    </row>
    <row r="86" spans="22:24" x14ac:dyDescent="0.35">
      <c r="V86" s="303">
        <v>82</v>
      </c>
      <c r="W86" s="293" t="e">
        <f t="shared" si="3"/>
        <v>#NUM!</v>
      </c>
      <c r="X86" s="293" t="e">
        <f t="shared" si="2"/>
        <v>#NUM!</v>
      </c>
    </row>
    <row r="87" spans="22:24" x14ac:dyDescent="0.35">
      <c r="V87" s="303">
        <v>83</v>
      </c>
      <c r="W87" s="293" t="e">
        <f t="shared" si="3"/>
        <v>#NUM!</v>
      </c>
      <c r="X87" s="293" t="e">
        <f t="shared" si="2"/>
        <v>#NUM!</v>
      </c>
    </row>
    <row r="88" spans="22:24" x14ac:dyDescent="0.35">
      <c r="V88" s="303">
        <v>84</v>
      </c>
      <c r="W88" s="293" t="e">
        <f t="shared" si="3"/>
        <v>#NUM!</v>
      </c>
      <c r="X88" s="293" t="e">
        <f t="shared" si="2"/>
        <v>#NUM!</v>
      </c>
    </row>
    <row r="89" spans="22:24" x14ac:dyDescent="0.35">
      <c r="V89" s="303">
        <v>85</v>
      </c>
      <c r="W89" s="293" t="e">
        <f t="shared" ref="W89:W104" si="4">_xlfn.BINOM.DIST(V89,trials,probability_s,FALSE)</f>
        <v>#NUM!</v>
      </c>
      <c r="X89" s="293" t="e">
        <f t="shared" ref="X89:X104" si="5">_xlfn.BINOM.DIST(V89,trials,probability_s,TRUE)</f>
        <v>#NUM!</v>
      </c>
    </row>
    <row r="90" spans="22:24" x14ac:dyDescent="0.35">
      <c r="V90" s="303">
        <v>86</v>
      </c>
      <c r="W90" s="293" t="e">
        <f t="shared" si="4"/>
        <v>#NUM!</v>
      </c>
      <c r="X90" s="293" t="e">
        <f t="shared" si="5"/>
        <v>#NUM!</v>
      </c>
    </row>
    <row r="91" spans="22:24" x14ac:dyDescent="0.35">
      <c r="V91" s="303">
        <v>87</v>
      </c>
      <c r="W91" s="293" t="e">
        <f t="shared" si="4"/>
        <v>#NUM!</v>
      </c>
      <c r="X91" s="293" t="e">
        <f t="shared" si="5"/>
        <v>#NUM!</v>
      </c>
    </row>
    <row r="92" spans="22:24" x14ac:dyDescent="0.35">
      <c r="V92" s="303">
        <v>88</v>
      </c>
      <c r="W92" s="293" t="e">
        <f t="shared" si="4"/>
        <v>#NUM!</v>
      </c>
      <c r="X92" s="293" t="e">
        <f t="shared" si="5"/>
        <v>#NUM!</v>
      </c>
    </row>
    <row r="93" spans="22:24" x14ac:dyDescent="0.35">
      <c r="V93" s="303">
        <v>89</v>
      </c>
      <c r="W93" s="293" t="e">
        <f t="shared" si="4"/>
        <v>#NUM!</v>
      </c>
      <c r="X93" s="293" t="e">
        <f t="shared" si="5"/>
        <v>#NUM!</v>
      </c>
    </row>
    <row r="94" spans="22:24" x14ac:dyDescent="0.35">
      <c r="V94" s="303">
        <v>90</v>
      </c>
      <c r="W94" s="293" t="e">
        <f t="shared" si="4"/>
        <v>#NUM!</v>
      </c>
      <c r="X94" s="293" t="e">
        <f t="shared" si="5"/>
        <v>#NUM!</v>
      </c>
    </row>
    <row r="95" spans="22:24" x14ac:dyDescent="0.35">
      <c r="V95" s="303">
        <v>91</v>
      </c>
      <c r="W95" s="293" t="e">
        <f t="shared" si="4"/>
        <v>#NUM!</v>
      </c>
      <c r="X95" s="293" t="e">
        <f t="shared" si="5"/>
        <v>#NUM!</v>
      </c>
    </row>
    <row r="96" spans="22:24" x14ac:dyDescent="0.35">
      <c r="V96" s="303">
        <v>92</v>
      </c>
      <c r="W96" s="293" t="e">
        <f t="shared" si="4"/>
        <v>#NUM!</v>
      </c>
      <c r="X96" s="293" t="e">
        <f t="shared" si="5"/>
        <v>#NUM!</v>
      </c>
    </row>
    <row r="97" spans="22:24" x14ac:dyDescent="0.35">
      <c r="V97" s="303">
        <v>93</v>
      </c>
      <c r="W97" s="293" t="e">
        <f t="shared" si="4"/>
        <v>#NUM!</v>
      </c>
      <c r="X97" s="293" t="e">
        <f t="shared" si="5"/>
        <v>#NUM!</v>
      </c>
    </row>
    <row r="98" spans="22:24" x14ac:dyDescent="0.35">
      <c r="V98" s="303">
        <v>94</v>
      </c>
      <c r="W98" s="293" t="e">
        <f t="shared" si="4"/>
        <v>#NUM!</v>
      </c>
      <c r="X98" s="293" t="e">
        <f t="shared" si="5"/>
        <v>#NUM!</v>
      </c>
    </row>
    <row r="99" spans="22:24" x14ac:dyDescent="0.35">
      <c r="V99" s="303">
        <v>95</v>
      </c>
      <c r="W99" s="293" t="e">
        <f t="shared" si="4"/>
        <v>#NUM!</v>
      </c>
      <c r="X99" s="293" t="e">
        <f t="shared" si="5"/>
        <v>#NUM!</v>
      </c>
    </row>
    <row r="100" spans="22:24" x14ac:dyDescent="0.35">
      <c r="V100" s="303">
        <v>96</v>
      </c>
      <c r="W100" s="293" t="e">
        <f t="shared" si="4"/>
        <v>#NUM!</v>
      </c>
      <c r="X100" s="293" t="e">
        <f t="shared" si="5"/>
        <v>#NUM!</v>
      </c>
    </row>
    <row r="101" spans="22:24" x14ac:dyDescent="0.35">
      <c r="V101" s="303">
        <v>97</v>
      </c>
      <c r="W101" s="293" t="e">
        <f t="shared" si="4"/>
        <v>#NUM!</v>
      </c>
      <c r="X101" s="293" t="e">
        <f t="shared" si="5"/>
        <v>#NUM!</v>
      </c>
    </row>
    <row r="102" spans="22:24" x14ac:dyDescent="0.35">
      <c r="V102" s="303">
        <v>98</v>
      </c>
      <c r="W102" s="293" t="e">
        <f t="shared" si="4"/>
        <v>#NUM!</v>
      </c>
      <c r="X102" s="293" t="e">
        <f t="shared" si="5"/>
        <v>#NUM!</v>
      </c>
    </row>
    <row r="103" spans="22:24" x14ac:dyDescent="0.35">
      <c r="V103" s="303">
        <v>99</v>
      </c>
      <c r="W103" s="293" t="e">
        <f t="shared" si="4"/>
        <v>#NUM!</v>
      </c>
      <c r="X103" s="293" t="e">
        <f t="shared" si="5"/>
        <v>#NUM!</v>
      </c>
    </row>
    <row r="104" spans="22:24" x14ac:dyDescent="0.35">
      <c r="V104" s="303">
        <v>100</v>
      </c>
      <c r="W104" s="293" t="e">
        <f t="shared" si="4"/>
        <v>#NUM!</v>
      </c>
      <c r="X104" s="293" t="e">
        <f t="shared" si="5"/>
        <v>#NUM!</v>
      </c>
    </row>
  </sheetData>
  <pageMargins left="0.7" right="0.7" top="0.75" bottom="0.75" header="0.3" footer="0.3"/>
  <pageSetup paperSize="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Spinner 1">
              <controlPr defaultSize="0" autoPict="0">
                <anchor moveWithCells="1" sizeWithCells="1">
                  <from>
                    <xdr:col>7</xdr:col>
                    <xdr:colOff>107950</xdr:colOff>
                    <xdr:row>3</xdr:row>
                    <xdr:rowOff>31750</xdr:rowOff>
                  </from>
                  <to>
                    <xdr:col>7</xdr:col>
                    <xdr:colOff>304800</xdr:colOff>
                    <xdr:row>3</xdr:row>
                    <xdr:rowOff>222250</xdr:rowOff>
                  </to>
                </anchor>
              </controlPr>
            </control>
          </mc:Choice>
        </mc:AlternateContent>
        <mc:AlternateContent xmlns:mc="http://schemas.openxmlformats.org/markup-compatibility/2006">
          <mc:Choice Requires="x14">
            <control shapeId="7170" r:id="rId5" name="Spinner 2">
              <controlPr defaultSize="0" autoPict="0">
                <anchor moveWithCells="1" sizeWithCells="1">
                  <from>
                    <xdr:col>7</xdr:col>
                    <xdr:colOff>88900</xdr:colOff>
                    <xdr:row>4</xdr:row>
                    <xdr:rowOff>31750</xdr:rowOff>
                  </from>
                  <to>
                    <xdr:col>7</xdr:col>
                    <xdr:colOff>298450</xdr:colOff>
                    <xdr:row>4</xdr:row>
                    <xdr:rowOff>222250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38422-C57D-498D-8892-1B0ACA123ED7}">
  <dimension ref="B1:Y123"/>
  <sheetViews>
    <sheetView workbookViewId="0"/>
  </sheetViews>
  <sheetFormatPr defaultRowHeight="14.5" x14ac:dyDescent="0.35"/>
  <cols>
    <col min="1" max="1" width="6.453125" customWidth="1"/>
    <col min="2" max="2" width="9.1796875" style="1"/>
    <col min="3" max="3" width="14.7265625" style="2" customWidth="1"/>
    <col min="4" max="4" width="14" style="1" customWidth="1"/>
    <col min="6" max="6" width="10.26953125" customWidth="1"/>
    <col min="7" max="7" width="15.81640625" customWidth="1"/>
    <col min="9" max="9" width="12.453125" style="16" customWidth="1"/>
    <col min="10" max="10" width="11.1796875" style="16" customWidth="1"/>
    <col min="11" max="11" width="5.1796875" style="16" customWidth="1"/>
    <col min="12" max="12" width="15.81640625" style="16" customWidth="1"/>
    <col min="13" max="13" width="2.81640625" style="16" customWidth="1"/>
    <col min="14" max="16" width="9.1796875" style="16"/>
    <col min="17" max="17" width="28.1796875" style="16" customWidth="1"/>
    <col min="18" max="19" width="9.1796875" style="16"/>
    <col min="20" max="21" width="9.1796875" style="295"/>
    <col min="22" max="22" width="25.1796875" style="295" customWidth="1"/>
  </cols>
  <sheetData>
    <row r="1" spans="2:25" s="125" customFormat="1" ht="28.5" x14ac:dyDescent="0.65">
      <c r="B1" s="147"/>
      <c r="C1" s="150" t="s">
        <v>2</v>
      </c>
      <c r="D1" s="147"/>
      <c r="T1" s="294"/>
      <c r="U1" s="294"/>
      <c r="V1" s="294"/>
    </row>
    <row r="2" spans="2:25" x14ac:dyDescent="0.35">
      <c r="T2" s="304" t="s">
        <v>93</v>
      </c>
      <c r="U2" s="304"/>
      <c r="W2" s="7"/>
      <c r="X2" s="7"/>
      <c r="Y2" s="7"/>
    </row>
    <row r="3" spans="2:25" ht="15.5" x14ac:dyDescent="0.35">
      <c r="L3" s="242" t="str">
        <f>_xlfn.CONCAT("Excel Functions for ",C1)</f>
        <v>Excel Functions for Chi-Square Distribution</v>
      </c>
      <c r="M3" s="243"/>
      <c r="N3" s="243"/>
      <c r="O3" s="243"/>
      <c r="P3" s="243"/>
      <c r="Q3" s="244"/>
      <c r="T3" s="295" t="s">
        <v>133</v>
      </c>
      <c r="U3" s="295" t="s">
        <v>134</v>
      </c>
      <c r="V3" s="305" t="s">
        <v>130</v>
      </c>
    </row>
    <row r="4" spans="2:25" ht="18.5" x14ac:dyDescent="0.45">
      <c r="G4" s="154" t="s">
        <v>95</v>
      </c>
      <c r="H4" s="155"/>
      <c r="I4" s="155"/>
      <c r="J4" s="156"/>
      <c r="L4" s="245" t="s">
        <v>165</v>
      </c>
      <c r="M4" s="246" t="s">
        <v>164</v>
      </c>
      <c r="N4" s="246"/>
      <c r="O4" s="246"/>
      <c r="P4" s="246"/>
      <c r="Q4" s="247"/>
      <c r="T4" s="295">
        <v>0</v>
      </c>
      <c r="U4" s="295">
        <v>0</v>
      </c>
      <c r="V4" s="306">
        <v>0</v>
      </c>
    </row>
    <row r="5" spans="2:25" ht="18.5" x14ac:dyDescent="0.45">
      <c r="G5" s="157" t="s">
        <v>94</v>
      </c>
      <c r="H5" s="226">
        <v>7</v>
      </c>
      <c r="I5" s="158"/>
      <c r="J5" s="159"/>
      <c r="L5" s="245" t="s">
        <v>166</v>
      </c>
      <c r="M5" s="246" t="s">
        <v>195</v>
      </c>
      <c r="N5" s="246"/>
      <c r="O5" s="246"/>
      <c r="P5" s="246"/>
      <c r="Q5" s="247"/>
      <c r="T5" s="295">
        <f>_xlfn.CHISQ.INV(V5,$H$5)</f>
        <v>0.29996686827500063</v>
      </c>
      <c r="U5" s="295">
        <f>_xlfn.CHISQ.DIST(T5,$H$5,FALSE)</f>
        <v>1.128145333765874E-3</v>
      </c>
      <c r="V5" s="305">
        <v>1E-4</v>
      </c>
    </row>
    <row r="6" spans="2:25" ht="21" customHeight="1" x14ac:dyDescent="0.45">
      <c r="I6" s="163"/>
      <c r="L6" s="245" t="s">
        <v>167</v>
      </c>
      <c r="M6" s="246" t="s">
        <v>158</v>
      </c>
      <c r="N6" s="246"/>
      <c r="O6" s="246"/>
      <c r="P6" s="246"/>
      <c r="Q6" s="247"/>
      <c r="T6" s="295">
        <f t="shared" ref="T6:T13" si="0">_xlfn.CHISQ.INV(V6,$H$5)</f>
        <v>0.36843701392741357</v>
      </c>
      <c r="U6" s="295">
        <f t="shared" ref="U6:U13" si="1">_xlfn.CHISQ.DIST(T6,$H$5,FALSE)</f>
        <v>1.8227279798117932E-3</v>
      </c>
      <c r="V6" s="305">
        <v>2.0000000000000001E-4</v>
      </c>
    </row>
    <row r="7" spans="2:25" ht="18.5" x14ac:dyDescent="0.45">
      <c r="I7" s="163"/>
      <c r="L7" s="245" t="s">
        <v>168</v>
      </c>
      <c r="M7" s="246" t="s">
        <v>196</v>
      </c>
      <c r="N7" s="246"/>
      <c r="O7" s="246"/>
      <c r="P7" s="246"/>
      <c r="Q7" s="247"/>
      <c r="T7" s="295">
        <f t="shared" si="0"/>
        <v>0.41585784407567644</v>
      </c>
      <c r="U7" s="295">
        <f t="shared" si="1"/>
        <v>2.4092322478834684E-3</v>
      </c>
      <c r="V7" s="305">
        <v>2.9999999999999997E-4</v>
      </c>
    </row>
    <row r="8" spans="2:25" ht="18.5" x14ac:dyDescent="0.45">
      <c r="D8" s="265"/>
      <c r="E8" s="266"/>
      <c r="F8" s="267" t="str">
        <f>_xlfn.CONCAT("Chi-Square Distribution Critical Values (with ",H5," df)")</f>
        <v>Chi-Square Distribution Critical Values (with 7 df)</v>
      </c>
      <c r="G8" s="266"/>
      <c r="H8" s="268"/>
      <c r="I8" s="163"/>
      <c r="L8" s="248" t="s">
        <v>169</v>
      </c>
      <c r="M8" s="249" t="s">
        <v>197</v>
      </c>
      <c r="N8" s="249"/>
      <c r="O8" s="249"/>
      <c r="P8" s="249"/>
      <c r="Q8" s="250"/>
      <c r="T8" s="295">
        <f t="shared" si="0"/>
        <v>0.45335116491199229</v>
      </c>
      <c r="U8" s="295">
        <f t="shared" si="1"/>
        <v>2.9340106920315084E-3</v>
      </c>
      <c r="V8" s="305">
        <v>4.0000000000000002E-4</v>
      </c>
    </row>
    <row r="9" spans="2:25" ht="18.5" x14ac:dyDescent="0.45">
      <c r="D9" s="253"/>
      <c r="E9" s="254" t="s">
        <v>0</v>
      </c>
      <c r="F9" s="264" t="s">
        <v>23</v>
      </c>
      <c r="G9" s="255"/>
      <c r="H9" s="256"/>
      <c r="I9" s="163"/>
      <c r="T9" s="295">
        <f t="shared" si="0"/>
        <v>0.48487499102693582</v>
      </c>
      <c r="U9" s="295">
        <f t="shared" si="1"/>
        <v>3.4166776100134333E-3</v>
      </c>
      <c r="V9" s="305">
        <v>5.0000000000000001E-4</v>
      </c>
    </row>
    <row r="10" spans="2:25" ht="18.5" x14ac:dyDescent="0.45">
      <c r="D10" s="253"/>
      <c r="E10" s="257">
        <v>0.1</v>
      </c>
      <c r="F10" s="258">
        <f>_xlfn.CHISQ.INV.RT(E10,$H$5)</f>
        <v>12.01703662378053</v>
      </c>
      <c r="G10" s="255"/>
      <c r="H10" s="256"/>
      <c r="I10" s="163"/>
      <c r="T10" s="295">
        <f t="shared" si="0"/>
        <v>0.5123480260787826</v>
      </c>
      <c r="U10" s="295">
        <f t="shared" si="1"/>
        <v>3.8679113773304671E-3</v>
      </c>
      <c r="V10" s="305">
        <v>5.9999999999999995E-4</v>
      </c>
    </row>
    <row r="11" spans="2:25" ht="15.5" x14ac:dyDescent="0.35">
      <c r="D11" s="253"/>
      <c r="E11" s="257">
        <v>0.05</v>
      </c>
      <c r="F11" s="258">
        <f>_xlfn.CHISQ.INV.RT(E11,$H$5)</f>
        <v>14.067140449340167</v>
      </c>
      <c r="G11" s="255"/>
      <c r="H11" s="256"/>
      <c r="T11" s="295">
        <f t="shared" si="0"/>
        <v>0.53686220682082797</v>
      </c>
      <c r="U11" s="295">
        <f t="shared" si="1"/>
        <v>4.2943529944489776E-3</v>
      </c>
      <c r="V11" s="305">
        <v>6.9999999999999999E-4</v>
      </c>
    </row>
    <row r="12" spans="2:25" ht="15.5" x14ac:dyDescent="0.35">
      <c r="D12" s="259"/>
      <c r="E12" s="260">
        <v>0.01</v>
      </c>
      <c r="F12" s="261">
        <f>_xlfn.CHISQ.INV.RT(E12,$H$5)</f>
        <v>18.475306906582361</v>
      </c>
      <c r="G12" s="262"/>
      <c r="H12" s="263"/>
      <c r="T12" s="295">
        <f t="shared" si="0"/>
        <v>0.55910465212245153</v>
      </c>
      <c r="U12" s="295">
        <f t="shared" si="1"/>
        <v>4.7004943920835544E-3</v>
      </c>
      <c r="V12" s="305">
        <v>8.0000000000000004E-4</v>
      </c>
    </row>
    <row r="13" spans="2:25" x14ac:dyDescent="0.35">
      <c r="T13" s="295">
        <f t="shared" si="0"/>
        <v>0.57953883557175756</v>
      </c>
      <c r="U13" s="295">
        <f t="shared" si="1"/>
        <v>5.0895561171150532E-3</v>
      </c>
      <c r="V13" s="305">
        <v>8.9999999999999998E-4</v>
      </c>
    </row>
    <row r="14" spans="2:25" x14ac:dyDescent="0.35">
      <c r="T14" s="295">
        <f>_xlfn.CHISQ.INV(V14,$H$5)</f>
        <v>0.59849375237537594</v>
      </c>
      <c r="U14" s="295">
        <f>_xlfn.CHISQ.DIST(T14,$H$5,FALSE)</f>
        <v>5.4639484425446361E-3</v>
      </c>
      <c r="V14" s="306">
        <v>1E-3</v>
      </c>
    </row>
    <row r="15" spans="2:25" x14ac:dyDescent="0.35">
      <c r="T15" s="295">
        <f t="shared" ref="T15:T22" si="2">_xlfn.CHISQ.INV(V15,$H$5)</f>
        <v>0.74105733415228159</v>
      </c>
      <c r="U15" s="295">
        <f t="shared" ref="U15:U22" si="3">_xlfn.CHISQ.DIST(T15,$H$5,FALSE)</f>
        <v>8.6802008774047763E-3</v>
      </c>
      <c r="V15" s="306">
        <v>2E-3</v>
      </c>
    </row>
    <row r="16" spans="2:25" x14ac:dyDescent="0.35">
      <c r="T16" s="295">
        <f t="shared" si="2"/>
        <v>0.84123591990079549</v>
      </c>
      <c r="U16" s="295">
        <f t="shared" si="3"/>
        <v>1.1335515329900757E-2</v>
      </c>
      <c r="V16" s="306">
        <v>3.0000000000000001E-3</v>
      </c>
    </row>
    <row r="17" spans="2:22" x14ac:dyDescent="0.35">
      <c r="T17" s="295">
        <f t="shared" si="2"/>
        <v>0.92131321873679251</v>
      </c>
      <c r="U17" s="295">
        <f t="shared" si="3"/>
        <v>1.3670249437950746E-2</v>
      </c>
      <c r="V17" s="306">
        <v>4.0000000000000001E-3</v>
      </c>
    </row>
    <row r="18" spans="2:22" x14ac:dyDescent="0.35">
      <c r="T18" s="295">
        <f t="shared" si="2"/>
        <v>0.98925568313295043</v>
      </c>
      <c r="U18" s="295">
        <f t="shared" si="3"/>
        <v>1.5786143609306795E-2</v>
      </c>
      <c r="V18" s="306">
        <v>5.0000000000000001E-3</v>
      </c>
    </row>
    <row r="19" spans="2:22" x14ac:dyDescent="0.35">
      <c r="T19" s="295">
        <f t="shared" si="2"/>
        <v>1.0489380295396422</v>
      </c>
      <c r="U19" s="295">
        <f t="shared" si="3"/>
        <v>1.7738601838417849E-2</v>
      </c>
      <c r="V19" s="306">
        <v>6.0000000000000001E-3</v>
      </c>
    </row>
    <row r="20" spans="2:22" x14ac:dyDescent="0.35">
      <c r="T20" s="295">
        <f t="shared" si="2"/>
        <v>1.1025713306655003</v>
      </c>
      <c r="U20" s="295">
        <f t="shared" si="3"/>
        <v>1.9562088687070159E-2</v>
      </c>
      <c r="V20" s="306">
        <v>7.0000000000000001E-3</v>
      </c>
    </row>
    <row r="21" spans="2:22" x14ac:dyDescent="0.35">
      <c r="T21" s="295">
        <f t="shared" si="2"/>
        <v>1.151550149332901</v>
      </c>
      <c r="U21" s="295">
        <f t="shared" si="3"/>
        <v>2.1279920883975949E-2</v>
      </c>
      <c r="V21" s="306">
        <v>8.0000000000000002E-3</v>
      </c>
    </row>
    <row r="22" spans="2:22" x14ac:dyDescent="0.35">
      <c r="T22" s="295">
        <f t="shared" si="2"/>
        <v>1.196817046091059</v>
      </c>
      <c r="U22" s="295">
        <f t="shared" si="3"/>
        <v>2.290881909208799E-2</v>
      </c>
      <c r="V22" s="306">
        <v>8.9999999999999993E-3</v>
      </c>
    </row>
    <row r="23" spans="2:22" ht="15.5" x14ac:dyDescent="0.35">
      <c r="E23" s="251"/>
      <c r="F23" s="251"/>
      <c r="G23" s="251"/>
      <c r="H23" s="251"/>
      <c r="I23" s="252"/>
      <c r="T23" s="295">
        <f>_xlfn.CHISQ.INV(V23,$H$5)</f>
        <v>1.2390423055679298</v>
      </c>
      <c r="U23" s="295">
        <f>_xlfn.CHISQ.DIST(T23,$H$5,FALSE)</f>
        <v>2.4461299572718653E-2</v>
      </c>
      <c r="V23" s="306">
        <v>0.01</v>
      </c>
    </row>
    <row r="24" spans="2:22" x14ac:dyDescent="0.35">
      <c r="T24" s="295">
        <f t="shared" ref="T24:T87" si="4">_xlfn.CHISQ.INV(V24,$H$5)</f>
        <v>1.564293004294756</v>
      </c>
      <c r="U24" s="295">
        <f t="shared" ref="U24:U87" si="5">_xlfn.CHISQ.DIST(T24,$H$5,FALSE)</f>
        <v>3.7233353581237159E-2</v>
      </c>
      <c r="V24" s="306">
        <v>0.02</v>
      </c>
    </row>
    <row r="25" spans="2:22" x14ac:dyDescent="0.35">
      <c r="T25" s="295">
        <f t="shared" si="4"/>
        <v>1.8016252306339833</v>
      </c>
      <c r="U25" s="295">
        <f t="shared" si="5"/>
        <v>4.7071929087407892E-2</v>
      </c>
      <c r="V25" s="306">
        <v>0.03</v>
      </c>
    </row>
    <row r="26" spans="2:22" x14ac:dyDescent="0.35">
      <c r="T26" s="295">
        <f t="shared" si="4"/>
        <v>1.9971127182163011</v>
      </c>
      <c r="U26" s="295">
        <f t="shared" si="5"/>
        <v>5.5227798752279303E-2</v>
      </c>
      <c r="V26" s="306">
        <v>0.04</v>
      </c>
    </row>
    <row r="27" spans="2:22" x14ac:dyDescent="0.35">
      <c r="T27" s="295">
        <f t="shared" si="4"/>
        <v>2.1673499092980575</v>
      </c>
      <c r="U27" s="295">
        <f t="shared" si="5"/>
        <v>6.2231079366058109E-2</v>
      </c>
      <c r="V27" s="306">
        <v>0.05</v>
      </c>
    </row>
    <row r="28" spans="2:22" x14ac:dyDescent="0.35">
      <c r="T28" s="295">
        <f t="shared" si="4"/>
        <v>2.3204514490045538</v>
      </c>
      <c r="U28" s="295">
        <f t="shared" si="5"/>
        <v>6.8370757566889498E-2</v>
      </c>
      <c r="V28" s="306">
        <v>0.06</v>
      </c>
    </row>
    <row r="29" spans="2:22" x14ac:dyDescent="0.35">
      <c r="T29" s="295">
        <f t="shared" si="4"/>
        <v>2.4610685421685949</v>
      </c>
      <c r="U29" s="295">
        <f t="shared" si="5"/>
        <v>7.3826764577737222E-2</v>
      </c>
      <c r="V29" s="306">
        <v>7.0000000000000007E-2</v>
      </c>
    </row>
    <row r="30" spans="2:22" x14ac:dyDescent="0.35">
      <c r="T30" s="295">
        <f t="shared" si="4"/>
        <v>2.5921465519002336</v>
      </c>
      <c r="U30" s="295">
        <f t="shared" si="5"/>
        <v>7.8720929564531236E-2</v>
      </c>
      <c r="V30" s="306">
        <v>0.08</v>
      </c>
    </row>
    <row r="31" spans="2:22" x14ac:dyDescent="0.35">
      <c r="B31" s="197"/>
      <c r="C31" s="198" t="s">
        <v>27</v>
      </c>
      <c r="D31" s="199"/>
      <c r="E31" s="200"/>
      <c r="F31" s="201"/>
      <c r="T31" s="295">
        <f t="shared" si="4"/>
        <v>2.7156838270925587</v>
      </c>
      <c r="U31" s="295">
        <f t="shared" si="5"/>
        <v>8.3140679798951359E-2</v>
      </c>
      <c r="V31" s="306">
        <v>0.09</v>
      </c>
    </row>
    <row r="32" spans="2:22" x14ac:dyDescent="0.35">
      <c r="B32" s="180" t="s">
        <v>6</v>
      </c>
      <c r="C32" s="181" t="str">
        <f>_xlfn.CONCAT(B32, " of Chi-Square Distribution (with ",$H$5," df)")</f>
        <v>PDF of Chi-Square Distribution (with 7 df)</v>
      </c>
      <c r="D32" s="182"/>
      <c r="E32" s="183"/>
      <c r="F32" s="184"/>
      <c r="T32" s="295">
        <f t="shared" si="4"/>
        <v>2.8331069178153436</v>
      </c>
      <c r="U32" s="295">
        <f t="shared" si="5"/>
        <v>8.715150025580562E-2</v>
      </c>
      <c r="V32" s="306">
        <v>0.1</v>
      </c>
    </row>
    <row r="33" spans="2:22" x14ac:dyDescent="0.35">
      <c r="B33" s="185" t="s">
        <v>7</v>
      </c>
      <c r="C33" s="186" t="str">
        <f>_xlfn.CONCAT(B33, " of Chi-Square Distribution (with ",$H$5," df)")</f>
        <v>CDF of Chi-Square Distribution (with 7 df)</v>
      </c>
      <c r="D33" s="187"/>
      <c r="E33" s="188"/>
      <c r="F33" s="189"/>
      <c r="T33" s="295">
        <f t="shared" si="4"/>
        <v>2.9454748798119343</v>
      </c>
      <c r="U33" s="295">
        <f t="shared" si="5"/>
        <v>9.080408184247625E-2</v>
      </c>
      <c r="V33" s="306">
        <v>0.11</v>
      </c>
    </row>
    <row r="34" spans="2:22" x14ac:dyDescent="0.35">
      <c r="T34" s="295">
        <f t="shared" si="4"/>
        <v>3.0535988769426208</v>
      </c>
      <c r="U34" s="295">
        <f t="shared" si="5"/>
        <v>9.413870152646521E-2</v>
      </c>
      <c r="V34" s="306">
        <v>0.12</v>
      </c>
    </row>
    <row r="35" spans="2:22" ht="18.5" x14ac:dyDescent="0.45">
      <c r="I35" s="190"/>
      <c r="J35" s="191"/>
      <c r="K35" s="124"/>
      <c r="T35" s="295">
        <f t="shared" si="4"/>
        <v>3.1581162783276384</v>
      </c>
      <c r="U35" s="295">
        <f t="shared" si="5"/>
        <v>9.7188048297907392E-2</v>
      </c>
      <c r="V35" s="306">
        <v>0.13</v>
      </c>
    </row>
    <row r="36" spans="2:22" x14ac:dyDescent="0.35">
      <c r="T36" s="295">
        <f t="shared" si="4"/>
        <v>3.2595387053424694</v>
      </c>
      <c r="U36" s="295">
        <f t="shared" si="5"/>
        <v>9.9979123765395569E-2</v>
      </c>
      <c r="V36" s="306">
        <v>0.14000000000000001</v>
      </c>
    </row>
    <row r="37" spans="2:22" x14ac:dyDescent="0.35">
      <c r="T37" s="295">
        <f t="shared" si="4"/>
        <v>3.3582843792081403</v>
      </c>
      <c r="U37" s="295">
        <f t="shared" si="5"/>
        <v>0.10253456491750169</v>
      </c>
      <c r="V37" s="306">
        <v>0.15</v>
      </c>
    </row>
    <row r="38" spans="2:22" x14ac:dyDescent="0.35">
      <c r="T38" s="295">
        <f t="shared" si="4"/>
        <v>3.4547005961268868</v>
      </c>
      <c r="U38" s="295">
        <f t="shared" si="5"/>
        <v>0.10487359155250887</v>
      </c>
      <c r="V38" s="306">
        <v>0.16</v>
      </c>
    </row>
    <row r="39" spans="2:22" x14ac:dyDescent="0.35">
      <c r="T39" s="295">
        <f t="shared" si="4"/>
        <v>3.5490797679165174</v>
      </c>
      <c r="U39" s="295">
        <f t="shared" si="5"/>
        <v>0.10701270167543496</v>
      </c>
      <c r="V39" s="306">
        <v>0.17</v>
      </c>
    </row>
    <row r="40" spans="2:22" x14ac:dyDescent="0.35">
      <c r="T40" s="295">
        <f t="shared" si="4"/>
        <v>3.6416711386867124</v>
      </c>
      <c r="U40" s="295">
        <f t="shared" si="5"/>
        <v>0.10896619278130328</v>
      </c>
      <c r="V40" s="306">
        <v>0.18</v>
      </c>
    </row>
    <row r="41" spans="2:22" x14ac:dyDescent="0.35">
      <c r="T41" s="295">
        <f t="shared" si="4"/>
        <v>3.7326895180494346</v>
      </c>
      <c r="U41" s="295">
        <f t="shared" si="5"/>
        <v>0.11074655986197519</v>
      </c>
      <c r="V41" s="306">
        <v>0.19</v>
      </c>
    </row>
    <row r="42" spans="2:22" x14ac:dyDescent="0.35">
      <c r="T42" s="295">
        <f t="shared" si="4"/>
        <v>3.8223219077661379</v>
      </c>
      <c r="U42" s="295">
        <f t="shared" si="5"/>
        <v>0.11236480423588556</v>
      </c>
      <c r="V42" s="306">
        <v>0.2</v>
      </c>
    </row>
    <row r="43" spans="2:22" x14ac:dyDescent="0.35">
      <c r="T43" s="295">
        <f t="shared" si="4"/>
        <v>3.9107326104984308</v>
      </c>
      <c r="U43" s="295">
        <f t="shared" si="5"/>
        <v>0.11383067663470565</v>
      </c>
      <c r="V43" s="306">
        <v>0.21</v>
      </c>
    </row>
    <row r="44" spans="2:22" x14ac:dyDescent="0.35">
      <c r="T44" s="295">
        <f t="shared" si="4"/>
        <v>3.9980672249731666</v>
      </c>
      <c r="U44" s="295">
        <f t="shared" si="5"/>
        <v>0.11515287100057117</v>
      </c>
      <c r="V44" s="306">
        <v>0.22</v>
      </c>
    </row>
    <row r="45" spans="2:22" x14ac:dyDescent="0.35">
      <c r="T45" s="295">
        <f t="shared" si="4"/>
        <v>4.0844558109662676</v>
      </c>
      <c r="U45" s="295">
        <f t="shared" si="5"/>
        <v>0.11633918076916443</v>
      </c>
      <c r="V45" s="306">
        <v>0.23</v>
      </c>
    </row>
    <row r="46" spans="2:22" x14ac:dyDescent="0.35">
      <c r="T46" s="295">
        <f t="shared" si="4"/>
        <v>4.1700154264227045</v>
      </c>
      <c r="U46" s="295">
        <f t="shared" si="5"/>
        <v>0.11739662621132066</v>
      </c>
      <c r="V46" s="306">
        <v>0.24</v>
      </c>
    </row>
    <row r="47" spans="2:22" x14ac:dyDescent="0.35">
      <c r="T47" s="295">
        <f t="shared" si="4"/>
        <v>4.2548521835465163</v>
      </c>
      <c r="U47" s="295">
        <f t="shared" si="5"/>
        <v>0.11833155917134426</v>
      </c>
      <c r="V47" s="306">
        <v>0.25</v>
      </c>
    </row>
    <row r="48" spans="2:22" x14ac:dyDescent="0.35">
      <c r="T48" s="295">
        <f t="shared" si="4"/>
        <v>4.3390629320369536</v>
      </c>
      <c r="U48" s="295">
        <f t="shared" si="5"/>
        <v>0.11914974995418165</v>
      </c>
      <c r="V48" s="306">
        <v>0.26</v>
      </c>
    </row>
    <row r="49" spans="20:22" x14ac:dyDescent="0.35">
      <c r="T49" s="295">
        <f t="shared" si="4"/>
        <v>4.4227366502665655</v>
      </c>
      <c r="U49" s="295">
        <f t="shared" si="5"/>
        <v>0.11985645997012788</v>
      </c>
      <c r="V49" s="306">
        <v>0.27</v>
      </c>
    </row>
    <row r="50" spans="20:22" x14ac:dyDescent="0.35">
      <c r="T50" s="295">
        <f t="shared" si="4"/>
        <v>4.5059556055124981</v>
      </c>
      <c r="U50" s="295">
        <f t="shared" si="5"/>
        <v>0.12045650290953663</v>
      </c>
      <c r="V50" s="306">
        <v>0.28000000000000003</v>
      </c>
    </row>
    <row r="51" spans="20:22" x14ac:dyDescent="0.35">
      <c r="T51" s="295">
        <f t="shared" si="4"/>
        <v>4.5887963300063372</v>
      </c>
      <c r="U51" s="295">
        <f t="shared" si="5"/>
        <v>0.12095429660046861</v>
      </c>
      <c r="V51" s="306">
        <v>0.28999999999999998</v>
      </c>
    </row>
    <row r="52" spans="20:22" x14ac:dyDescent="0.35">
      <c r="T52" s="295">
        <f t="shared" si="4"/>
        <v>4.6713304489810739</v>
      </c>
      <c r="U52" s="295">
        <f t="shared" si="5"/>
        <v>0.12135390723767463</v>
      </c>
      <c r="V52" s="306">
        <v>0.3</v>
      </c>
    </row>
    <row r="53" spans="20:22" x14ac:dyDescent="0.35">
      <c r="T53" s="295">
        <f t="shared" si="4"/>
        <v>4.753625388991682</v>
      </c>
      <c r="U53" s="295">
        <f t="shared" si="5"/>
        <v>0.12165908731912058</v>
      </c>
      <c r="V53" s="306">
        <v>0.31</v>
      </c>
    </row>
    <row r="54" spans="20:22" x14ac:dyDescent="0.35">
      <c r="T54" s="295">
        <f t="shared" si="4"/>
        <v>4.8357449888254092</v>
      </c>
      <c r="U54" s="295">
        <f t="shared" si="5"/>
        <v>0.12187330835649815</v>
      </c>
      <c r="V54" s="306">
        <v>0.32</v>
      </c>
    </row>
    <row r="55" spans="20:22" x14ac:dyDescent="0.35">
      <c r="T55" s="295">
        <f t="shared" si="4"/>
        <v>4.917750030778909</v>
      </c>
      <c r="U55" s="295">
        <f t="shared" si="5"/>
        <v>0.12199978921756638</v>
      </c>
      <c r="V55" s="306">
        <v>0.33</v>
      </c>
    </row>
    <row r="56" spans="20:22" x14ac:dyDescent="0.35">
      <c r="T56" s="295">
        <f t="shared" si="4"/>
        <v>4.9996987065929162</v>
      </c>
      <c r="U56" s="295">
        <f t="shared" si="5"/>
        <v>0.12204152079543261</v>
      </c>
      <c r="V56" s="306">
        <v>0.34</v>
      </c>
    </row>
    <row r="57" spans="20:22" x14ac:dyDescent="0.35">
      <c r="T57" s="295">
        <f t="shared" si="4"/>
        <v>5.0816470296362795</v>
      </c>
      <c r="U57" s="295">
        <f t="shared" si="5"/>
        <v>0.12200128757186873</v>
      </c>
      <c r="V57" s="306">
        <v>0.35</v>
      </c>
    </row>
    <row r="58" spans="20:22" x14ac:dyDescent="0.35">
      <c r="T58" s="295">
        <f t="shared" si="4"/>
        <v>5.1636492028273944</v>
      </c>
      <c r="U58" s="295">
        <f t="shared" si="5"/>
        <v>0.12188168654028106</v>
      </c>
      <c r="V58" s="306">
        <v>0.36</v>
      </c>
    </row>
    <row r="59" spans="20:22" x14ac:dyDescent="0.35">
      <c r="T59" s="295">
        <f t="shared" si="4"/>
        <v>5.2457579501321199</v>
      </c>
      <c r="U59" s="295">
        <f t="shared" si="5"/>
        <v>0.12168514387292068</v>
      </c>
      <c r="V59" s="306">
        <v>0.37</v>
      </c>
    </row>
    <row r="60" spans="20:22" x14ac:dyDescent="0.35">
      <c r="T60" s="295">
        <f t="shared" si="4"/>
        <v>5.3280248181783669</v>
      </c>
      <c r="U60" s="295">
        <f t="shared" si="5"/>
        <v>0.12141392965177406</v>
      </c>
      <c r="V60" s="306">
        <v>0.38</v>
      </c>
    </row>
    <row r="61" spans="20:22" x14ac:dyDescent="0.35">
      <c r="T61" s="295">
        <f t="shared" si="4"/>
        <v>5.4105004535014958</v>
      </c>
      <c r="U61" s="295">
        <f t="shared" si="5"/>
        <v>0.12107017092985915</v>
      </c>
      <c r="V61" s="306">
        <v>0.39</v>
      </c>
    </row>
    <row r="62" spans="20:22" x14ac:dyDescent="0.35">
      <c r="T62" s="295">
        <f t="shared" si="4"/>
        <v>5.4932348601231027</v>
      </c>
      <c r="U62" s="295">
        <f t="shared" si="5"/>
        <v>0.12065586334673412</v>
      </c>
      <c r="V62" s="306">
        <v>0.4</v>
      </c>
    </row>
    <row r="63" spans="20:22" x14ac:dyDescent="0.35">
      <c r="T63" s="295">
        <f t="shared" si="4"/>
        <v>5.576277641524503</v>
      </c>
      <c r="U63" s="295">
        <f t="shared" si="5"/>
        <v>0.12017288148688472</v>
      </c>
      <c r="V63" s="306">
        <v>0.41</v>
      </c>
    </row>
    <row r="64" spans="20:22" x14ac:dyDescent="0.35">
      <c r="T64" s="295">
        <f t="shared" si="4"/>
        <v>5.6596782305723012</v>
      </c>
      <c r="U64" s="295">
        <f t="shared" si="5"/>
        <v>0.11962298814072113</v>
      </c>
      <c r="V64" s="306">
        <v>0.42</v>
      </c>
    </row>
    <row r="65" spans="20:22" x14ac:dyDescent="0.35">
      <c r="T65" s="295">
        <f t="shared" si="4"/>
        <v>5.7434861105610393</v>
      </c>
      <c r="U65" s="295">
        <f t="shared" si="5"/>
        <v>0.11900784260396388</v>
      </c>
      <c r="V65" s="306">
        <v>0.43</v>
      </c>
    </row>
    <row r="66" spans="20:22" x14ac:dyDescent="0.35">
      <c r="T66" s="295">
        <f t="shared" si="4"/>
        <v>5.8277510302383702</v>
      </c>
      <c r="U66" s="295">
        <f t="shared" si="5"/>
        <v>0.11832900813127709</v>
      </c>
      <c r="V66" s="306">
        <v>0.44</v>
      </c>
    </row>
    <row r="67" spans="20:22" x14ac:dyDescent="0.35">
      <c r="T67" s="295">
        <f t="shared" si="4"/>
        <v>5.9125232154566296</v>
      </c>
      <c r="U67" s="295">
        <f t="shared" si="5"/>
        <v>0.11758795864334884</v>
      </c>
      <c r="V67" s="306">
        <v>0.45</v>
      </c>
    </row>
    <row r="68" spans="20:22" x14ac:dyDescent="0.35">
      <c r="T68" s="295">
        <f t="shared" si="4"/>
        <v>5.9978535799406405</v>
      </c>
      <c r="U68" s="295">
        <f t="shared" si="5"/>
        <v>0.11678608477263086</v>
      </c>
      <c r="V68" s="306">
        <v>0.46</v>
      </c>
    </row>
    <row r="69" spans="20:22" x14ac:dyDescent="0.35">
      <c r="T69" s="295">
        <f t="shared" si="4"/>
        <v>6.0837939375673384</v>
      </c>
      <c r="U69" s="295">
        <f t="shared" si="5"/>
        <v>0.11592469932114283</v>
      </c>
      <c r="V69" s="306">
        <v>0.47</v>
      </c>
    </row>
    <row r="70" spans="20:22" x14ac:dyDescent="0.35">
      <c r="T70" s="295">
        <f t="shared" si="4"/>
        <v>6.1703972185130036</v>
      </c>
      <c r="U70" s="295">
        <f t="shared" si="5"/>
        <v>0.11500504219373893</v>
      </c>
      <c r="V70" s="306">
        <v>0.48</v>
      </c>
    </row>
    <row r="71" spans="20:22" x14ac:dyDescent="0.35">
      <c r="T71" s="295">
        <f t="shared" si="4"/>
        <v>6.2577176916355635</v>
      </c>
      <c r="U71" s="295">
        <f t="shared" si="5"/>
        <v>0.11402828486171179</v>
      </c>
      <c r="V71" s="306">
        <v>0.49</v>
      </c>
    </row>
    <row r="72" spans="20:22" x14ac:dyDescent="0.35">
      <c r="T72" s="295">
        <f t="shared" si="4"/>
        <v>6.3458111955215184</v>
      </c>
      <c r="U72" s="295">
        <f t="shared" si="5"/>
        <v>0.11299553440431359</v>
      </c>
      <c r="V72" s="306">
        <v>0.5</v>
      </c>
    </row>
    <row r="73" spans="20:22" x14ac:dyDescent="0.35">
      <c r="T73" s="295">
        <f t="shared" si="4"/>
        <v>6.4347353807398431</v>
      </c>
      <c r="U73" s="295">
        <f t="shared" si="5"/>
        <v>0.11190783716950349</v>
      </c>
      <c r="V73" s="306">
        <v>0.51</v>
      </c>
    </row>
    <row r="74" spans="20:22" x14ac:dyDescent="0.35">
      <c r="T74" s="295">
        <f t="shared" si="4"/>
        <v>6.5245499660113353</v>
      </c>
      <c r="U74" s="295">
        <f t="shared" si="5"/>
        <v>0.11076618208981004</v>
      </c>
      <c r="V74" s="306">
        <v>0.52</v>
      </c>
    </row>
    <row r="75" spans="20:22" x14ac:dyDescent="0.35">
      <c r="T75" s="295">
        <f t="shared" si="4"/>
        <v>6.6153170112254367</v>
      </c>
      <c r="U75" s="295">
        <f t="shared" si="5"/>
        <v>0.10957150368448401</v>
      </c>
      <c r="V75" s="306">
        <v>0.53</v>
      </c>
    </row>
    <row r="76" spans="20:22" x14ac:dyDescent="0.35">
      <c r="T76" s="295">
        <f t="shared" si="4"/>
        <v>6.7071012105236401</v>
      </c>
      <c r="U76" s="295">
        <f t="shared" si="5"/>
        <v>0.10832468477499717</v>
      </c>
      <c r="V76" s="306">
        <v>0.54</v>
      </c>
    </row>
    <row r="77" spans="20:22" x14ac:dyDescent="0.35">
      <c r="T77" s="295">
        <f t="shared" si="4"/>
        <v>6.7999702090276255</v>
      </c>
      <c r="U77" s="295">
        <f t="shared" si="5"/>
        <v>0.10702655893731315</v>
      </c>
      <c r="V77" s="306">
        <v>0.55000000000000004</v>
      </c>
    </row>
    <row r="78" spans="20:22" x14ac:dyDescent="0.35">
      <c r="T78" s="295">
        <f t="shared" si="4"/>
        <v>6.8939949472323239</v>
      </c>
      <c r="U78" s="295">
        <f t="shared" si="5"/>
        <v>0.10567791271113409</v>
      </c>
      <c r="V78" s="306">
        <v>0.56000000000000005</v>
      </c>
    </row>
    <row r="79" spans="20:22" x14ac:dyDescent="0.35">
      <c r="T79" s="295">
        <f t="shared" si="4"/>
        <v>6.989250037623159</v>
      </c>
      <c r="U79" s="295">
        <f t="shared" si="5"/>
        <v>0.10427948758344044</v>
      </c>
      <c r="V79" s="306">
        <v>0.56999999999999995</v>
      </c>
    </row>
    <row r="80" spans="20:22" x14ac:dyDescent="0.35">
      <c r="T80" s="295">
        <f t="shared" si="4"/>
        <v>7.0858141787309217</v>
      </c>
      <c r="U80" s="295">
        <f t="shared" si="5"/>
        <v>0.10283198176102598</v>
      </c>
      <c r="V80" s="306">
        <v>0.57999999999999996</v>
      </c>
    </row>
    <row r="81" spans="20:22" x14ac:dyDescent="0.35">
      <c r="T81" s="295">
        <f t="shared" si="4"/>
        <v>7.1837706126295311</v>
      </c>
      <c r="U81" s="295">
        <f t="shared" si="5"/>
        <v>0.10133605174433248</v>
      </c>
      <c r="V81" s="306">
        <v>0.59</v>
      </c>
    </row>
    <row r="82" spans="20:22" x14ac:dyDescent="0.35">
      <c r="T82" s="295">
        <f t="shared" si="4"/>
        <v>7.2832076328403028</v>
      </c>
      <c r="U82" s="295">
        <f t="shared" si="5"/>
        <v>9.9792313712652514E-2</v>
      </c>
      <c r="V82" s="306">
        <v>0.6</v>
      </c>
    </row>
    <row r="83" spans="20:22" x14ac:dyDescent="0.35">
      <c r="T83" s="295">
        <f t="shared" si="4"/>
        <v>7.3842191507668851</v>
      </c>
      <c r="U83" s="295">
        <f t="shared" si="5"/>
        <v>9.8201344728657117E-2</v>
      </c>
      <c r="V83" s="306">
        <v>0.61</v>
      </c>
    </row>
    <row r="84" spans="20:22" x14ac:dyDescent="0.35">
      <c r="T84" s="295">
        <f t="shared" si="4"/>
        <v>7.4869053301941308</v>
      </c>
      <c r="U84" s="295">
        <f t="shared" si="5"/>
        <v>9.6563683768159686E-2</v>
      </c>
      <c r="V84" s="306">
        <v>0.62</v>
      </c>
    </row>
    <row r="85" spans="20:22" x14ac:dyDescent="0.35">
      <c r="T85" s="295">
        <f t="shared" si="4"/>
        <v>7.5913733010994022</v>
      </c>
      <c r="U85" s="295">
        <f t="shared" si="5"/>
        <v>9.4879832579013654E-2</v>
      </c>
      <c r="V85" s="306">
        <v>0.63</v>
      </c>
    </row>
    <row r="86" spans="20:22" x14ac:dyDescent="0.35">
      <c r="T86" s="295">
        <f t="shared" si="4"/>
        <v>7.6977379661206147</v>
      </c>
      <c r="U86" s="295">
        <f t="shared" si="5"/>
        <v>9.3150256371007226E-2</v>
      </c>
      <c r="V86" s="306">
        <v>0.64</v>
      </c>
    </row>
    <row r="87" spans="20:22" x14ac:dyDescent="0.35">
      <c r="T87" s="295">
        <f t="shared" si="4"/>
        <v>7.806122915596811</v>
      </c>
      <c r="U87" s="295">
        <f t="shared" si="5"/>
        <v>9.137538433651389E-2</v>
      </c>
      <c r="V87" s="306">
        <v>0.65</v>
      </c>
    </row>
    <row r="88" spans="20:22" x14ac:dyDescent="0.35">
      <c r="T88" s="295">
        <f t="shared" ref="T88:T122" si="6">_xlfn.CHISQ.INV(V88,$H$5)</f>
        <v>7.9166614702668134</v>
      </c>
      <c r="U88" s="295">
        <f t="shared" ref="U88:U122" si="7">_xlfn.CHISQ.DIST(T88,$H$5,FALSE)</f>
        <v>8.9555609999428173E-2</v>
      </c>
      <c r="V88" s="306">
        <v>0.66</v>
      </c>
    </row>
    <row r="89" spans="20:22" x14ac:dyDescent="0.35">
      <c r="T89" s="295">
        <f t="shared" si="6"/>
        <v>8.0294978746391212</v>
      </c>
      <c r="U89" s="295">
        <f t="shared" si="7"/>
        <v>8.7691291387495124E-2</v>
      </c>
      <c r="V89" s="306">
        <v>0.67</v>
      </c>
    </row>
    <row r="90" spans="20:22" x14ac:dyDescent="0.35">
      <c r="T90" s="295">
        <f t="shared" si="6"/>
        <v>8.144788668939583</v>
      </c>
      <c r="U90" s="295">
        <f t="shared" si="7"/>
        <v>8.5782751020458639E-2</v>
      </c>
      <c r="V90" s="306">
        <v>0.68</v>
      </c>
    </row>
    <row r="91" spans="20:22" x14ac:dyDescent="0.35">
      <c r="T91" s="295">
        <f t="shared" si="6"/>
        <v>8.2627042736774676</v>
      </c>
      <c r="U91" s="295">
        <f t="shared" si="7"/>
        <v>8.3830275703403678E-2</v>
      </c>
      <c r="V91" s="306">
        <v>0.69</v>
      </c>
    </row>
    <row r="92" spans="20:22" x14ac:dyDescent="0.35">
      <c r="T92" s="295">
        <f t="shared" si="6"/>
        <v>8.3834308286083861</v>
      </c>
      <c r="U92" s="295">
        <f t="shared" si="7"/>
        <v>8.1834116111153002E-2</v>
      </c>
      <c r="V92" s="306">
        <v>0.7</v>
      </c>
    </row>
    <row r="93" spans="20:22" x14ac:dyDescent="0.35">
      <c r="T93" s="295">
        <f t="shared" si="6"/>
        <v>8.5071723377019399</v>
      </c>
      <c r="U93" s="295">
        <f t="shared" si="7"/>
        <v>7.9794486145438395E-2</v>
      </c>
      <c r="V93" s="306">
        <v>0.71</v>
      </c>
    </row>
    <row r="94" spans="20:22" x14ac:dyDescent="0.35">
      <c r="T94" s="295">
        <f t="shared" si="6"/>
        <v>8.6341531842997483</v>
      </c>
      <c r="U94" s="295">
        <f t="shared" si="7"/>
        <v>7.7711562041627574E-2</v>
      </c>
      <c r="V94" s="306">
        <v>0.72</v>
      </c>
    </row>
    <row r="95" spans="20:22" x14ac:dyDescent="0.35">
      <c r="T95" s="295">
        <f t="shared" si="6"/>
        <v>8.7646210968712843</v>
      </c>
      <c r="U95" s="295">
        <f t="shared" si="7"/>
        <v>7.5585481195804147E-2</v>
      </c>
      <c r="V95" s="306">
        <v>0.73</v>
      </c>
    </row>
    <row r="96" spans="20:22" x14ac:dyDescent="0.35">
      <c r="T96" s="295">
        <f t="shared" si="6"/>
        <v>8.8988506668733791</v>
      </c>
      <c r="U96" s="295">
        <f t="shared" si="7"/>
        <v>7.3416340675658068E-2</v>
      </c>
      <c r="V96" s="306">
        <v>0.74</v>
      </c>
    </row>
    <row r="97" spans="20:22" x14ac:dyDescent="0.35">
      <c r="T97" s="295">
        <f t="shared" si="6"/>
        <v>9.0371475479081411</v>
      </c>
      <c r="U97" s="295">
        <f t="shared" si="7"/>
        <v>7.1204195369530626E-2</v>
      </c>
      <c r="V97" s="306">
        <v>0.75</v>
      </c>
    </row>
    <row r="98" spans="20:22" x14ac:dyDescent="0.35">
      <c r="T98" s="295">
        <f t="shared" si="6"/>
        <v>9.1798535020657361</v>
      </c>
      <c r="U98" s="295">
        <f t="shared" si="7"/>
        <v>6.8949055716505767E-2</v>
      </c>
      <c r="V98" s="306">
        <v>0.76</v>
      </c>
    </row>
    <row r="99" spans="20:22" x14ac:dyDescent="0.35">
      <c r="T99" s="295">
        <f t="shared" si="6"/>
        <v>9.3273525084672908</v>
      </c>
      <c r="U99" s="295">
        <f t="shared" si="7"/>
        <v>6.6650884945893205E-2</v>
      </c>
      <c r="V99" s="306">
        <v>0.77</v>
      </c>
    </row>
    <row r="100" spans="20:22" x14ac:dyDescent="0.35">
      <c r="T100" s="295">
        <f t="shared" si="6"/>
        <v>9.4800782155470369</v>
      </c>
      <c r="U100" s="295">
        <f t="shared" si="7"/>
        <v>6.4309595735750361E-2</v>
      </c>
      <c r="V100" s="306">
        <v>0.78</v>
      </c>
    </row>
    <row r="101" spans="20:22" x14ac:dyDescent="0.35">
      <c r="T101" s="295">
        <f t="shared" si="6"/>
        <v>9.6385231097881245</v>
      </c>
      <c r="U101" s="295">
        <f t="shared" si="7"/>
        <v>6.1925046175778549E-2</v>
      </c>
      <c r="V101" s="306">
        <v>0.79</v>
      </c>
    </row>
    <row r="102" spans="20:22" x14ac:dyDescent="0.35">
      <c r="T102" s="295">
        <f t="shared" si="6"/>
        <v>9.8032499002408375</v>
      </c>
      <c r="U102" s="295">
        <f t="shared" si="7"/>
        <v>5.9497034887933273E-2</v>
      </c>
      <c r="V102" s="306">
        <v>0.8</v>
      </c>
    </row>
    <row r="103" spans="20:22" x14ac:dyDescent="0.35">
      <c r="T103" s="295">
        <f t="shared" si="6"/>
        <v>9.9749057965114236</v>
      </c>
      <c r="U103" s="295">
        <f t="shared" si="7"/>
        <v>5.7025295115433708E-2</v>
      </c>
      <c r="V103" s="306">
        <v>0.81</v>
      </c>
    </row>
    <row r="104" spans="20:22" x14ac:dyDescent="0.35">
      <c r="T104" s="295">
        <f t="shared" si="6"/>
        <v>10.154240613115419</v>
      </c>
      <c r="U104" s="295">
        <f t="shared" si="7"/>
        <v>5.4509487533208188E-2</v>
      </c>
      <c r="V104" s="306">
        <v>0.82</v>
      </c>
    </row>
    <row r="105" spans="20:22" x14ac:dyDescent="0.35">
      <c r="T105" s="295">
        <f t="shared" si="6"/>
        <v>10.342130004556576</v>
      </c>
      <c r="U105" s="295">
        <f t="shared" si="7"/>
        <v>5.1949191453738414E-2</v>
      </c>
      <c r="V105" s="306">
        <v>0.83</v>
      </c>
    </row>
    <row r="106" spans="20:22" x14ac:dyDescent="0.35">
      <c r="T106" s="295">
        <f t="shared" si="6"/>
        <v>10.539605686484517</v>
      </c>
      <c r="U106" s="295">
        <f t="shared" si="7"/>
        <v>4.9343893992027425E-2</v>
      </c>
      <c r="V106" s="306">
        <v>0.84</v>
      </c>
    </row>
    <row r="107" spans="20:22" x14ac:dyDescent="0.35">
      <c r="T107" s="295">
        <f t="shared" si="6"/>
        <v>10.747895332820359</v>
      </c>
      <c r="U107" s="295">
        <f t="shared" si="7"/>
        <v>4.6692976596982676E-2</v>
      </c>
      <c r="V107" s="306">
        <v>0.85</v>
      </c>
    </row>
    <row r="108" spans="20:22" x14ac:dyDescent="0.35">
      <c r="T108" s="295">
        <f t="shared" si="6"/>
        <v>10.968476132501866</v>
      </c>
      <c r="U108" s="295">
        <f t="shared" si="7"/>
        <v>4.3995698130090355E-2</v>
      </c>
      <c r="V108" s="306">
        <v>0.86</v>
      </c>
    </row>
    <row r="109" spans="20:22" x14ac:dyDescent="0.35">
      <c r="T109" s="295">
        <f t="shared" si="6"/>
        <v>11.203148048224497</v>
      </c>
      <c r="U109" s="295">
        <f t="shared" si="7"/>
        <v>4.1251173337247864E-2</v>
      </c>
      <c r="V109" s="306">
        <v>0.87</v>
      </c>
    </row>
    <row r="110" spans="20:22" x14ac:dyDescent="0.35">
      <c r="T110" s="295">
        <f t="shared" si="6"/>
        <v>11.454136193545889</v>
      </c>
      <c r="U110" s="295">
        <f t="shared" si="7"/>
        <v>3.8458345051482115E-2</v>
      </c>
      <c r="V110" s="306">
        <v>0.88</v>
      </c>
    </row>
    <row r="111" spans="20:22" x14ac:dyDescent="0.35">
      <c r="T111" s="295">
        <f t="shared" si="6"/>
        <v>11.724237463078897</v>
      </c>
      <c r="U111" s="295">
        <f t="shared" si="7"/>
        <v>3.5615947671468362E-2</v>
      </c>
      <c r="V111" s="306">
        <v>0.89</v>
      </c>
    </row>
    <row r="112" spans="20:22" x14ac:dyDescent="0.35">
      <c r="T112" s="295">
        <f t="shared" si="6"/>
        <v>12.017036623780532</v>
      </c>
      <c r="U112" s="295">
        <f t="shared" si="7"/>
        <v>3.2722458183060917E-2</v>
      </c>
      <c r="V112" s="306">
        <v>0.9</v>
      </c>
    </row>
    <row r="113" spans="20:22" x14ac:dyDescent="0.35">
      <c r="T113" s="295">
        <f t="shared" si="6"/>
        <v>12.337235635666865</v>
      </c>
      <c r="U113" s="295">
        <f t="shared" si="7"/>
        <v>2.9776028852954588E-2</v>
      </c>
      <c r="V113" s="306">
        <v>0.91</v>
      </c>
    </row>
    <row r="114" spans="20:22" x14ac:dyDescent="0.35">
      <c r="T114" s="295">
        <f t="shared" si="6"/>
        <v>12.691176029781728</v>
      </c>
      <c r="U114" s="295">
        <f t="shared" si="7"/>
        <v>2.6774391983753497E-2</v>
      </c>
      <c r="V114" s="306">
        <v>0.92</v>
      </c>
    </row>
    <row r="115" spans="20:22" x14ac:dyDescent="0.35">
      <c r="T115" s="295">
        <f t="shared" si="6"/>
        <v>13.087708827406713</v>
      </c>
      <c r="U115" s="295">
        <f t="shared" si="7"/>
        <v>2.3714720222463858E-2</v>
      </c>
      <c r="V115" s="306">
        <v>0.93</v>
      </c>
    </row>
    <row r="116" spans="20:22" x14ac:dyDescent="0.35">
      <c r="T116" s="295">
        <f t="shared" si="6"/>
        <v>13.539733567440505</v>
      </c>
      <c r="U116" s="295">
        <f t="shared" si="7"/>
        <v>2.0593412345058442E-2</v>
      </c>
      <c r="V116" s="306">
        <v>0.94</v>
      </c>
    </row>
    <row r="117" spans="20:22" x14ac:dyDescent="0.35">
      <c r="T117" s="295">
        <f t="shared" si="6"/>
        <v>14.067140449340165</v>
      </c>
      <c r="U117" s="295">
        <f t="shared" si="7"/>
        <v>1.7405745495441233E-2</v>
      </c>
      <c r="V117" s="306">
        <v>0.95</v>
      </c>
    </row>
    <row r="118" spans="20:22" x14ac:dyDescent="0.35">
      <c r="T118" s="295">
        <f t="shared" si="6"/>
        <v>14.703046671875486</v>
      </c>
      <c r="U118" s="295">
        <f t="shared" si="7"/>
        <v>1.4145266299592719E-2</v>
      </c>
      <c r="V118" s="306">
        <v>0.96</v>
      </c>
    </row>
    <row r="119" spans="20:22" x14ac:dyDescent="0.35">
      <c r="T119" s="295">
        <f t="shared" si="6"/>
        <v>15.509089702796675</v>
      </c>
      <c r="U119" s="295">
        <f t="shared" si="7"/>
        <v>1.0802606034095061E-2</v>
      </c>
      <c r="V119" s="306">
        <v>0.97</v>
      </c>
    </row>
    <row r="120" spans="20:22" x14ac:dyDescent="0.35">
      <c r="T120" s="295">
        <f t="shared" si="6"/>
        <v>16.62242187111087</v>
      </c>
      <c r="U120" s="295">
        <f t="shared" si="7"/>
        <v>7.3627746843798209E-3</v>
      </c>
      <c r="V120" s="306">
        <v>0.98</v>
      </c>
    </row>
    <row r="121" spans="20:22" x14ac:dyDescent="0.35">
      <c r="T121" s="295">
        <f t="shared" si="6"/>
        <v>18.475306906582354</v>
      </c>
      <c r="U121" s="295">
        <f t="shared" si="7"/>
        <v>3.7969601577534633E-3</v>
      </c>
      <c r="V121" s="306">
        <v>0.99</v>
      </c>
    </row>
    <row r="122" spans="20:22" x14ac:dyDescent="0.35">
      <c r="T122" s="295">
        <f t="shared" si="6"/>
        <v>20.277739874962634</v>
      </c>
      <c r="U122" s="295">
        <f t="shared" si="7"/>
        <v>1.9458636674159753E-3</v>
      </c>
      <c r="V122" s="306">
        <v>0.995</v>
      </c>
    </row>
    <row r="123" spans="20:22" x14ac:dyDescent="0.35">
      <c r="V123" s="306"/>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Spinner 1">
              <controlPr defaultSize="0" autoPict="0">
                <anchor moveWithCells="1" sizeWithCells="1">
                  <from>
                    <xdr:col>8</xdr:col>
                    <xdr:colOff>57150</xdr:colOff>
                    <xdr:row>4</xdr:row>
                    <xdr:rowOff>0</xdr:rowOff>
                  </from>
                  <to>
                    <xdr:col>8</xdr:col>
                    <xdr:colOff>298450</xdr:colOff>
                    <xdr:row>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25</vt:i4>
      </vt:variant>
    </vt:vector>
  </HeadingPairs>
  <TitlesOfParts>
    <vt:vector size="44" baseType="lpstr">
      <vt:lpstr>Cover Page</vt:lpstr>
      <vt:lpstr>Simulated Proportions</vt:lpstr>
      <vt:lpstr>Simulated Means</vt:lpstr>
      <vt:lpstr>Simulated SD</vt:lpstr>
      <vt:lpstr>Sampling Dist Proportion</vt:lpstr>
      <vt:lpstr>Sampling Dist Mean</vt:lpstr>
      <vt:lpstr>Beta</vt:lpstr>
      <vt:lpstr>Binomial</vt:lpstr>
      <vt:lpstr>Chi-Square</vt:lpstr>
      <vt:lpstr>Exponential</vt:lpstr>
      <vt:lpstr>F</vt:lpstr>
      <vt:lpstr>Gamma</vt:lpstr>
      <vt:lpstr>Lognormal</vt:lpstr>
      <vt:lpstr>Hypergeometric</vt:lpstr>
      <vt:lpstr>Neg. Binomial</vt:lpstr>
      <vt:lpstr>Normal</vt:lpstr>
      <vt:lpstr>Poisson</vt:lpstr>
      <vt:lpstr>Student's T</vt:lpstr>
      <vt:lpstr>Weibull</vt:lpstr>
      <vt:lpstr>Beta!alpha</vt:lpstr>
      <vt:lpstr>Gamma!alpha</vt:lpstr>
      <vt:lpstr>Beta!beta</vt:lpstr>
      <vt:lpstr>Gamma!beta</vt:lpstr>
      <vt:lpstr>'Sampling Dist Proportion'!CDF</vt:lpstr>
      <vt:lpstr>CDF</vt:lpstr>
      <vt:lpstr>'Student''s T'!df</vt:lpstr>
      <vt:lpstr>F!df_denom</vt:lpstr>
      <vt:lpstr>F!df_num</vt:lpstr>
      <vt:lpstr>Normal!mean</vt:lpstr>
      <vt:lpstr>'Sampling Dist Mean'!mean</vt:lpstr>
      <vt:lpstr>'Sampling Dist Proportion'!mean</vt:lpstr>
      <vt:lpstr>'Sampling Dist Mean'!n</vt:lpstr>
      <vt:lpstr>'Sampling Dist Proportion'!n</vt:lpstr>
      <vt:lpstr>'Sampling Dist Proportion'!P</vt:lpstr>
      <vt:lpstr>pop_SD</vt:lpstr>
      <vt:lpstr>Binomial!probability_s</vt:lpstr>
      <vt:lpstr>Poisson!rate</vt:lpstr>
      <vt:lpstr>Normal!sd</vt:lpstr>
      <vt:lpstr>'Sampling Dist Mean'!sd</vt:lpstr>
      <vt:lpstr>'Sampling Dist Proportion'!sd</vt:lpstr>
      <vt:lpstr>Binomial!trials</vt:lpstr>
      <vt:lpstr>'Sampling Dist Mean'!X</vt:lpstr>
      <vt:lpstr>'Sampling Dist Mean'!x_values</vt:lpstr>
      <vt:lpstr>'Sampling Dist Proportion'!x_values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Ivey Mellem</cp:lastModifiedBy>
  <dcterms:created xsi:type="dcterms:W3CDTF">2020-05-30T18:19:01Z</dcterms:created>
  <dcterms:modified xsi:type="dcterms:W3CDTF">2021-11-09T19:51:37Z</dcterms:modified>
</cp:coreProperties>
</file>